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WPIL\"/>
    </mc:Choice>
  </mc:AlternateContent>
  <bookViews>
    <workbookView xWindow="-120" yWindow="-120" windowWidth="20730" windowHeight="11160"/>
  </bookViews>
  <sheets>
    <sheet name="Summary Sheet" sheetId="1" r:id="rId1"/>
  </sheets>
  <definedNames>
    <definedName name="_xlnm.Print_Area" localSheetId="0">'Summary Sheet'!$B$2:$Q$77</definedName>
  </definedNames>
  <calcPr calcId="152511"/>
  <extLst>
    <ext uri="GoogleSheetsCustomDataVersion1">
      <go:sheetsCustomData xmlns:go="http://customooxmlschemas.google.com/" r:id="rId5" roundtripDataSignature="AMtx7mhILVDmWyLOxoHwGc8obU/cY/8BCw=="/>
    </ext>
  </extLst>
</workbook>
</file>

<file path=xl/calcChain.xml><?xml version="1.0" encoding="utf-8"?>
<calcChain xmlns="http://schemas.openxmlformats.org/spreadsheetml/2006/main">
  <c r="H48" i="1" l="1"/>
  <c r="H47" i="1"/>
  <c r="H40" i="1"/>
  <c r="E52" i="1"/>
  <c r="G52" i="1"/>
  <c r="H52" i="1"/>
  <c r="H58" i="1" l="1"/>
  <c r="H57" i="1"/>
  <c r="F47" i="1"/>
  <c r="O49" i="1"/>
  <c r="P69" i="1"/>
  <c r="P59" i="1"/>
  <c r="P60" i="1"/>
  <c r="P63" i="1" s="1"/>
  <c r="P62" i="1"/>
  <c r="P65" i="1"/>
  <c r="P66" i="1"/>
  <c r="P67" i="1"/>
  <c r="P68" i="1"/>
  <c r="P70" i="1"/>
  <c r="P71" i="1"/>
  <c r="P72" i="1"/>
  <c r="P75" i="1"/>
  <c r="P76" i="1"/>
  <c r="P49" i="1"/>
  <c r="P19" i="1"/>
  <c r="P23" i="1"/>
  <c r="G12" i="1"/>
  <c r="H35" i="1"/>
  <c r="H36" i="1"/>
  <c r="H33" i="1"/>
  <c r="H28" i="1"/>
  <c r="H15" i="1"/>
  <c r="H12" i="1"/>
  <c r="H6" i="1"/>
  <c r="H7" i="1"/>
  <c r="P73" i="1" l="1"/>
  <c r="H8" i="1" l="1"/>
  <c r="H13" i="1" s="1"/>
  <c r="F52" i="1" l="1"/>
  <c r="D52" i="1"/>
  <c r="C52" i="1"/>
  <c r="O31" i="1" l="1"/>
  <c r="O23" i="1" l="1"/>
  <c r="O19" i="1" s="1"/>
  <c r="O28" i="1" s="1"/>
  <c r="O13" i="1"/>
  <c r="K49" i="1"/>
  <c r="K23" i="1"/>
  <c r="L13" i="1"/>
  <c r="M11" i="1"/>
  <c r="L11" i="1"/>
  <c r="K11" i="1"/>
  <c r="L23" i="1" l="1"/>
  <c r="L49" i="1"/>
  <c r="H59" i="1" l="1"/>
  <c r="P44" i="1"/>
  <c r="P31" i="1"/>
  <c r="P13" i="1"/>
  <c r="P11" i="1"/>
  <c r="O11" i="1"/>
  <c r="G58" i="1" s="1"/>
  <c r="N11" i="1"/>
  <c r="H51" i="1"/>
  <c r="H53" i="1" s="1"/>
  <c r="H60" i="1" l="1"/>
  <c r="P64" i="1" s="1"/>
  <c r="G57" i="1"/>
  <c r="O70" i="1" l="1"/>
  <c r="L70" i="1"/>
  <c r="P5" i="1"/>
  <c r="P45" i="1"/>
  <c r="P9" i="1" l="1"/>
  <c r="P28" i="1"/>
  <c r="P29" i="1" s="1"/>
  <c r="P54" i="1"/>
  <c r="P10" i="1" s="1"/>
  <c r="K5" i="1" l="1"/>
  <c r="K60" i="1" s="1"/>
  <c r="L5" i="1"/>
  <c r="L9" i="1" s="1"/>
  <c r="M5" i="1"/>
  <c r="N5" i="1"/>
  <c r="O5" i="1"/>
  <c r="O9" i="1" s="1"/>
  <c r="K13" i="1"/>
  <c r="M13" i="1"/>
  <c r="N13" i="1"/>
  <c r="K19" i="1"/>
  <c r="L19" i="1"/>
  <c r="M19" i="1"/>
  <c r="M28" i="1" s="1"/>
  <c r="N19" i="1"/>
  <c r="N28" i="1"/>
  <c r="K31" i="1"/>
  <c r="L31" i="1"/>
  <c r="M31" i="1"/>
  <c r="N31" i="1"/>
  <c r="K44" i="1"/>
  <c r="L44" i="1"/>
  <c r="M44" i="1"/>
  <c r="M54" i="1" s="1"/>
  <c r="M10" i="1" s="1"/>
  <c r="N44" i="1"/>
  <c r="O44" i="1"/>
  <c r="D58" i="1"/>
  <c r="E58" i="1"/>
  <c r="F58" i="1"/>
  <c r="K59" i="1"/>
  <c r="K69" i="1" s="1"/>
  <c r="L59" i="1"/>
  <c r="L62" i="1" s="1"/>
  <c r="M59" i="1"/>
  <c r="M62" i="1" s="1"/>
  <c r="N59" i="1"/>
  <c r="N62" i="1" s="1"/>
  <c r="O59" i="1"/>
  <c r="K62" i="1"/>
  <c r="O62" i="1"/>
  <c r="C8" i="1"/>
  <c r="C13" i="1" s="1"/>
  <c r="C16" i="1" s="1"/>
  <c r="C30" i="1"/>
  <c r="C45" i="1"/>
  <c r="C47" i="1" s="1"/>
  <c r="C48" i="1" s="1"/>
  <c r="D40" i="1" s="1"/>
  <c r="C51" i="1"/>
  <c r="C53" i="1" s="1"/>
  <c r="C57" i="1"/>
  <c r="C59" i="1"/>
  <c r="G36" i="1"/>
  <c r="F36" i="1"/>
  <c r="G7" i="1"/>
  <c r="F7" i="1"/>
  <c r="O72" i="1"/>
  <c r="G47" i="1"/>
  <c r="G35" i="1"/>
  <c r="G6" i="1"/>
  <c r="N72" i="1"/>
  <c r="M72" i="1"/>
  <c r="L72" i="1"/>
  <c r="N70" i="1"/>
  <c r="M70" i="1"/>
  <c r="G59" i="1"/>
  <c r="F59" i="1"/>
  <c r="E59" i="1"/>
  <c r="D59" i="1"/>
  <c r="F57" i="1"/>
  <c r="E57" i="1"/>
  <c r="D57" i="1"/>
  <c r="G51" i="1"/>
  <c r="G53" i="1" s="1"/>
  <c r="F51" i="1"/>
  <c r="F53" i="1" s="1"/>
  <c r="E51" i="1"/>
  <c r="E53" i="1" s="1"/>
  <c r="D51" i="1"/>
  <c r="D53" i="1" s="1"/>
  <c r="E47" i="1"/>
  <c r="D47" i="1"/>
  <c r="F35" i="1"/>
  <c r="E35" i="1"/>
  <c r="D35" i="1"/>
  <c r="G8" i="1"/>
  <c r="O71" i="1" s="1"/>
  <c r="F8" i="1"/>
  <c r="E8" i="1"/>
  <c r="M71" i="1" s="1"/>
  <c r="D8" i="1"/>
  <c r="L71" i="1" s="1"/>
  <c r="F6" i="1"/>
  <c r="E6" i="1"/>
  <c r="D6" i="1"/>
  <c r="N9" i="1" l="1"/>
  <c r="H16" i="1"/>
  <c r="L54" i="1"/>
  <c r="L10" i="1" s="1"/>
  <c r="L45" i="1"/>
  <c r="M60" i="1"/>
  <c r="M9" i="1"/>
  <c r="H21" i="1"/>
  <c r="H25" i="1" s="1"/>
  <c r="O45" i="1"/>
  <c r="P74" i="1" s="1"/>
  <c r="O29" i="1"/>
  <c r="O60" i="1"/>
  <c r="O63" i="1" s="1"/>
  <c r="K9" i="1"/>
  <c r="L28" i="1"/>
  <c r="L29" i="1" s="1"/>
  <c r="K45" i="1"/>
  <c r="N54" i="1"/>
  <c r="N10" i="1" s="1"/>
  <c r="N45" i="1"/>
  <c r="N60" i="1"/>
  <c r="N63" i="1" s="1"/>
  <c r="M45" i="1"/>
  <c r="N29" i="1"/>
  <c r="K28" i="1"/>
  <c r="K29" i="1" s="1"/>
  <c r="D48" i="1"/>
  <c r="E40" i="1" s="1"/>
  <c r="E48" i="1" s="1"/>
  <c r="F40" i="1" s="1"/>
  <c r="F48" i="1" s="1"/>
  <c r="G40" i="1" s="1"/>
  <c r="M29" i="1"/>
  <c r="O54" i="1"/>
  <c r="O10" i="1" s="1"/>
  <c r="K54" i="1"/>
  <c r="C21" i="1"/>
  <c r="L60" i="1"/>
  <c r="L63" i="1" s="1"/>
  <c r="E60" i="1"/>
  <c r="K75" i="1"/>
  <c r="C58" i="1"/>
  <c r="C60" i="1" s="1"/>
  <c r="K64" i="1" s="1"/>
  <c r="M63" i="1"/>
  <c r="N71" i="1"/>
  <c r="N73" i="1" s="1"/>
  <c r="F13" i="1"/>
  <c r="N76" i="1" s="1"/>
  <c r="G13" i="1"/>
  <c r="O73" i="1"/>
  <c r="L69" i="1"/>
  <c r="N69" i="1"/>
  <c r="O67" i="1"/>
  <c r="O68" i="1"/>
  <c r="O75" i="1"/>
  <c r="O69" i="1"/>
  <c r="F60" i="1"/>
  <c r="G60" i="1"/>
  <c r="K76" i="1"/>
  <c r="D60" i="1"/>
  <c r="L73" i="1"/>
  <c r="M73" i="1"/>
  <c r="L67" i="1"/>
  <c r="L68" i="1"/>
  <c r="L75" i="1"/>
  <c r="K63" i="1"/>
  <c r="M67" i="1"/>
  <c r="M68" i="1"/>
  <c r="M69" i="1"/>
  <c r="M75" i="1"/>
  <c r="D13" i="1"/>
  <c r="N67" i="1"/>
  <c r="N68" i="1"/>
  <c r="N75" i="1"/>
  <c r="E13" i="1"/>
  <c r="K67" i="1"/>
  <c r="K68" i="1"/>
  <c r="G16" i="1" l="1"/>
  <c r="H14" i="1"/>
  <c r="H23" i="1"/>
  <c r="H29" i="1" s="1"/>
  <c r="H31" i="1" s="1"/>
  <c r="O74" i="1"/>
  <c r="K10" i="1"/>
  <c r="L74" i="1"/>
  <c r="G48" i="1"/>
  <c r="N74" i="1"/>
  <c r="M74" i="1"/>
  <c r="G21" i="1"/>
  <c r="O66" i="1" s="1"/>
  <c r="O64" i="1"/>
  <c r="M64" i="1"/>
  <c r="F21" i="1"/>
  <c r="F23" i="1" s="1"/>
  <c r="F26" i="1" s="1"/>
  <c r="F29" i="1" s="1"/>
  <c r="F31" i="1" s="1"/>
  <c r="N64" i="1"/>
  <c r="C23" i="1"/>
  <c r="C26" i="1" s="1"/>
  <c r="C25" i="1"/>
  <c r="G15" i="1"/>
  <c r="O76" i="1"/>
  <c r="G14" i="1"/>
  <c r="F16" i="1"/>
  <c r="F15" i="1"/>
  <c r="E21" i="1"/>
  <c r="E14" i="1"/>
  <c r="E16" i="1"/>
  <c r="M76" i="1"/>
  <c r="K66" i="1"/>
  <c r="D21" i="1"/>
  <c r="D14" i="1"/>
  <c r="D16" i="1"/>
  <c r="L76" i="1"/>
  <c r="F14" i="1"/>
  <c r="L64" i="1"/>
  <c r="G23" i="1" l="1"/>
  <c r="G29" i="1" s="1"/>
  <c r="G31" i="1" s="1"/>
  <c r="H32" i="1" s="1"/>
  <c r="H27" i="1"/>
  <c r="G25" i="1"/>
  <c r="N66" i="1"/>
  <c r="F25" i="1"/>
  <c r="C27" i="1"/>
  <c r="C31" i="1"/>
  <c r="F33" i="1" s="1"/>
  <c r="G27" i="1"/>
  <c r="O65" i="1"/>
  <c r="N65" i="1"/>
  <c r="F27" i="1"/>
  <c r="K65" i="1"/>
  <c r="D23" i="1"/>
  <c r="D26" i="1" s="1"/>
  <c r="D25" i="1"/>
  <c r="L66" i="1"/>
  <c r="E25" i="1"/>
  <c r="M66" i="1"/>
  <c r="E23" i="1"/>
  <c r="E26" i="1" s="1"/>
  <c r="G32" i="1" l="1"/>
  <c r="M65" i="1"/>
  <c r="E29" i="1"/>
  <c r="E31" i="1" s="1"/>
  <c r="E27" i="1"/>
  <c r="D27" i="1"/>
  <c r="L65" i="1"/>
  <c r="D29" i="1"/>
  <c r="D31" i="1" s="1"/>
  <c r="G33" i="1" s="1"/>
  <c r="D32" i="1" l="1"/>
  <c r="E32" i="1"/>
  <c r="F32" i="1"/>
</calcChain>
</file>

<file path=xl/sharedStrings.xml><?xml version="1.0" encoding="utf-8"?>
<sst xmlns="http://schemas.openxmlformats.org/spreadsheetml/2006/main" count="185" uniqueCount="126">
  <si>
    <t>Income Statement</t>
  </si>
  <si>
    <t>Balance Sheet</t>
  </si>
  <si>
    <t>Y/E, Mar (Rs. mn)</t>
  </si>
  <si>
    <t>FY19</t>
  </si>
  <si>
    <t>FY20</t>
  </si>
  <si>
    <t>FY21</t>
  </si>
  <si>
    <t>FY22</t>
  </si>
  <si>
    <t xml:space="preserve"> Revenue from Operations </t>
  </si>
  <si>
    <t>EQUITY</t>
  </si>
  <si>
    <t>Growth (%)</t>
  </si>
  <si>
    <t>Share Capital</t>
  </si>
  <si>
    <t>CAGR (%) - 3 Years</t>
  </si>
  <si>
    <t>Other Equity</t>
  </si>
  <si>
    <t>Expenditure</t>
  </si>
  <si>
    <t xml:space="preserve">Non Controlling Interests </t>
  </si>
  <si>
    <t>Cost of material consumed</t>
  </si>
  <si>
    <t xml:space="preserve">NON-CURRENT LIABILITIES </t>
  </si>
  <si>
    <t>Changes in Inventory</t>
  </si>
  <si>
    <t>Long Term Debt</t>
  </si>
  <si>
    <t>Employee Benefit Expense</t>
  </si>
  <si>
    <t xml:space="preserve">Lease Liabilities </t>
  </si>
  <si>
    <t>Other Expenses</t>
  </si>
  <si>
    <t>Other Financial Liabilities</t>
  </si>
  <si>
    <t>EBITDA</t>
  </si>
  <si>
    <t>Other Long term Provision</t>
  </si>
  <si>
    <t>Deferred Tax Liability</t>
  </si>
  <si>
    <t xml:space="preserve">CURRENT LIABILITIES </t>
  </si>
  <si>
    <t>EBITDA margin (%)</t>
  </si>
  <si>
    <t>Contract Liabilities</t>
  </si>
  <si>
    <t>Other Income</t>
  </si>
  <si>
    <t>Short Term Debt</t>
  </si>
  <si>
    <t>Depreciation</t>
  </si>
  <si>
    <t>Finance Cost</t>
  </si>
  <si>
    <t>Trade Payables</t>
  </si>
  <si>
    <t>Excp Item</t>
  </si>
  <si>
    <t>Profit before Tax and Share of Associate &amp; JV</t>
  </si>
  <si>
    <t>Other Current Liabilities</t>
  </si>
  <si>
    <t xml:space="preserve">Share of Profit/Loss of an Associate &amp; JV </t>
  </si>
  <si>
    <t>Provisions</t>
  </si>
  <si>
    <t>PBT</t>
  </si>
  <si>
    <t>Current Tax Liabilities</t>
  </si>
  <si>
    <t>Tax</t>
  </si>
  <si>
    <t>TOTAL LIABILITIES</t>
  </si>
  <si>
    <t>Effective tax rate (%)</t>
  </si>
  <si>
    <t>TOTAL EQUITY AND LIABILITIES</t>
  </si>
  <si>
    <t>PAT</t>
  </si>
  <si>
    <t>PAT margin (%)</t>
  </si>
  <si>
    <t>NON-CURRENT ASSETS</t>
  </si>
  <si>
    <t>Net Profit after tax from discontinued operations</t>
  </si>
  <si>
    <t xml:space="preserve">Property, Plant and Equipment </t>
  </si>
  <si>
    <t>Net Profit after tax from continuing and discontinued operations</t>
  </si>
  <si>
    <t>Capital Work-in-Progress</t>
  </si>
  <si>
    <t>Other Comprehensive Income</t>
  </si>
  <si>
    <t>Goodwill</t>
  </si>
  <si>
    <t>Total Comprehensive Income</t>
  </si>
  <si>
    <t>Other Intangible Assets</t>
  </si>
  <si>
    <t>Investment in a JV</t>
  </si>
  <si>
    <t>CAGR (%)</t>
  </si>
  <si>
    <t xml:space="preserve">Other Investments </t>
  </si>
  <si>
    <t>Trade Receivables</t>
  </si>
  <si>
    <t>Loans &amp; Deposits</t>
  </si>
  <si>
    <t>Other Financial Assets</t>
  </si>
  <si>
    <t>Deferred Tax Asset</t>
  </si>
  <si>
    <t>Non-Current Tax Asset</t>
  </si>
  <si>
    <t>Cash Flow</t>
  </si>
  <si>
    <t>Other Non-current Assets</t>
  </si>
  <si>
    <t>CURRENT ASSETS</t>
  </si>
  <si>
    <t>Cash and Cash Equivalents at Beginning of the year</t>
  </si>
  <si>
    <t>Inventories</t>
  </si>
  <si>
    <t>Cash Flow From Operating Activities</t>
  </si>
  <si>
    <t>Contract Assets</t>
  </si>
  <si>
    <t>Cash Flow from Investing Activities</t>
  </si>
  <si>
    <t>Account Receivable</t>
  </si>
  <si>
    <t>Cash Flow From Financing Activities</t>
  </si>
  <si>
    <t>Cash &amp; Bank Balances</t>
  </si>
  <si>
    <t>Short Term Loans &amp; Advances</t>
  </si>
  <si>
    <t>Other Financial assets</t>
  </si>
  <si>
    <t>Net Inc./(Dec.) in Cash and Cash Equivalent</t>
  </si>
  <si>
    <t>Current Tax Assets</t>
  </si>
  <si>
    <t>Cash and Cash Equivalents at End of the year</t>
  </si>
  <si>
    <t>Other Current Assets</t>
  </si>
  <si>
    <t>-</t>
  </si>
  <si>
    <t>TOTAL ASSETS</t>
  </si>
  <si>
    <t>Our Calculations</t>
  </si>
  <si>
    <t xml:space="preserve">Operating Cash Inflow </t>
  </si>
  <si>
    <t>Loans</t>
  </si>
  <si>
    <t>Capital Employed</t>
  </si>
  <si>
    <t>FCF</t>
  </si>
  <si>
    <t>Key ratios</t>
  </si>
  <si>
    <t xml:space="preserve">Y/E, Mar </t>
  </si>
  <si>
    <t>No. of Shares</t>
  </si>
  <si>
    <t>CMP</t>
  </si>
  <si>
    <t>Market Cap</t>
  </si>
  <si>
    <t>EPS (Rs)</t>
  </si>
  <si>
    <t>Total Debt</t>
  </si>
  <si>
    <t>BVPS (Rs)</t>
  </si>
  <si>
    <t>Cash</t>
  </si>
  <si>
    <t>DPS (Rs)</t>
  </si>
  <si>
    <t>EV</t>
  </si>
  <si>
    <t>P/E (x)</t>
  </si>
  <si>
    <t>P/BV (x)</t>
  </si>
  <si>
    <t>EV/EBIDTA (x)</t>
  </si>
  <si>
    <t>RoE (%)</t>
  </si>
  <si>
    <t>RoCE (%)</t>
  </si>
  <si>
    <t>Gross D/E(x)</t>
  </si>
  <si>
    <t>Net D/E (x)</t>
  </si>
  <si>
    <t>Dividend Yield</t>
  </si>
  <si>
    <t>Debtor Days</t>
  </si>
  <si>
    <t>NA</t>
  </si>
  <si>
    <t>Creditor Days</t>
  </si>
  <si>
    <t>Inventory Days</t>
  </si>
  <si>
    <t>Cash Conversion Cycle</t>
  </si>
  <si>
    <t xml:space="preserve">NA </t>
  </si>
  <si>
    <t>Interest Cost</t>
  </si>
  <si>
    <t>Interest Coverage Ratio</t>
  </si>
  <si>
    <t>FY23</t>
  </si>
  <si>
    <t>Exchange differences on translation of foreign subsidiaries</t>
  </si>
  <si>
    <t>Cash and Cash Equivalents acquired on business acquisition</t>
  </si>
  <si>
    <t>Capital Expenditure</t>
  </si>
  <si>
    <t>Working Capital Days</t>
  </si>
  <si>
    <t>WPIL Ltd.</t>
  </si>
  <si>
    <t>FY24</t>
  </si>
  <si>
    <t>NET CURRENT ASSETS</t>
  </si>
  <si>
    <t>EPS^</t>
  </si>
  <si>
    <t>^Numbers from countinued operations</t>
  </si>
  <si>
    <t>Cash  and cash equivalents of Rutschi business at beginnig of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</si>
</sst>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 &quot;₹&quot;\ * #,##0.00_ ;_ &quot;₹&quot;\ * \-#,##0.00_ ;_ &quot;₹&quot;\ * &quot;-&quot;??_ ;_ @_ "/>
    <numFmt numFmtId="43" formatCode="_ * #,##0.00_ ;_ * \-#,##0.00_ ;_ * &quot;-&quot;??_ ;_ @_ "/>
    <numFmt numFmtId="164" formatCode="_ * #,##0.0_ ;_ * \-#,##0.0_ ;_ * &quot;-&quot;??_ ;_ @_ "/>
    <numFmt numFmtId="165" formatCode="0.0"/>
    <numFmt numFmtId="166" formatCode="0.0%"/>
    <numFmt numFmtId="167" formatCode="_ * #,##0_ ;_ * \-#,##0_ ;_ * &quot;-&quot;??_ ;_ @_ "/>
    <numFmt numFmtId="168" formatCode="_ * #,##0.000_ ;_ * \-#,##0.000_ ;_ * &quot;-&quot;??_ ;_ @_ "/>
  </numFmts>
  <fonts count="10" x14ac:knownFonts="1">
    <font>
      <sz val="11"/>
      <color theme="1"/>
      <name val="Calibri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ABF8F"/>
        <bgColor rgb="FFFABF8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theme="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/>
    <xf numFmtId="10" fontId="2" fillId="0" borderId="0" xfId="0" applyNumberFormat="1" applyFont="1"/>
    <xf numFmtId="43" fontId="2" fillId="0" borderId="0" xfId="0" applyNumberFormat="1" applyFont="1"/>
    <xf numFmtId="165" fontId="2" fillId="0" borderId="0" xfId="0" applyNumberFormat="1" applyFont="1"/>
    <xf numFmtId="167" fontId="2" fillId="0" borderId="0" xfId="0" applyNumberFormat="1" applyFont="1"/>
    <xf numFmtId="164" fontId="2" fillId="0" borderId="0" xfId="0" applyNumberFormat="1" applyFont="1"/>
    <xf numFmtId="164" fontId="2" fillId="2" borderId="1" xfId="0" applyNumberFormat="1" applyFont="1" applyFill="1" applyBorder="1"/>
    <xf numFmtId="0" fontId="1" fillId="3" borderId="2" xfId="0" applyFont="1" applyFill="1" applyBorder="1"/>
    <xf numFmtId="0" fontId="1" fillId="3" borderId="5" xfId="0" applyFont="1" applyFill="1" applyBorder="1" applyAlignment="1">
      <alignment horizontal="center"/>
    </xf>
    <xf numFmtId="0" fontId="1" fillId="4" borderId="6" xfId="0" applyFont="1" applyFill="1" applyBorder="1"/>
    <xf numFmtId="0" fontId="4" fillId="4" borderId="7" xfId="0" applyFont="1" applyFill="1" applyBorder="1"/>
    <xf numFmtId="0" fontId="1" fillId="4" borderId="7" xfId="0" applyFont="1" applyFill="1" applyBorder="1"/>
    <xf numFmtId="0" fontId="2" fillId="0" borderId="8" xfId="0" applyFont="1" applyBorder="1"/>
    <xf numFmtId="0" fontId="2" fillId="0" borderId="7" xfId="0" applyFont="1" applyBorder="1"/>
    <xf numFmtId="0" fontId="2" fillId="2" borderId="7" xfId="0" applyFont="1" applyFill="1" applyBorder="1"/>
    <xf numFmtId="0" fontId="1" fillId="0" borderId="7" xfId="0" applyFont="1" applyFill="1" applyBorder="1"/>
    <xf numFmtId="0" fontId="1" fillId="0" borderId="7" xfId="0" applyFont="1" applyBorder="1"/>
    <xf numFmtId="0" fontId="4" fillId="4" borderId="9" xfId="0" applyFont="1" applyFill="1" applyBorder="1"/>
    <xf numFmtId="10" fontId="1" fillId="4" borderId="11" xfId="0" applyNumberFormat="1" applyFont="1" applyFill="1" applyBorder="1"/>
    <xf numFmtId="43" fontId="1" fillId="4" borderId="11" xfId="0" applyNumberFormat="1" applyFont="1" applyFill="1" applyBorder="1"/>
    <xf numFmtId="43" fontId="2" fillId="2" borderId="11" xfId="0" applyNumberFormat="1" applyFont="1" applyFill="1" applyBorder="1"/>
    <xf numFmtId="0" fontId="4" fillId="0" borderId="7" xfId="0" applyFont="1" applyFill="1" applyBorder="1"/>
    <xf numFmtId="10" fontId="4" fillId="0" borderId="11" xfId="0" applyNumberFormat="1" applyFont="1" applyFill="1" applyBorder="1"/>
    <xf numFmtId="43" fontId="1" fillId="0" borderId="11" xfId="0" applyNumberFormat="1" applyFont="1" applyFill="1" applyBorder="1"/>
    <xf numFmtId="0" fontId="1" fillId="7" borderId="7" xfId="0" applyFont="1" applyFill="1" applyBorder="1"/>
    <xf numFmtId="43" fontId="1" fillId="7" borderId="11" xfId="0" applyNumberFormat="1" applyFont="1" applyFill="1" applyBorder="1"/>
    <xf numFmtId="0" fontId="1" fillId="5" borderId="7" xfId="0" applyFont="1" applyFill="1" applyBorder="1"/>
    <xf numFmtId="43" fontId="1" fillId="5" borderId="11" xfId="0" applyNumberFormat="1" applyFont="1" applyFill="1" applyBorder="1"/>
    <xf numFmtId="0" fontId="1" fillId="0" borderId="6" xfId="0" applyFont="1" applyBorder="1"/>
    <xf numFmtId="0" fontId="1" fillId="4" borderId="13" xfId="0" applyFont="1" applyFill="1" applyBorder="1"/>
    <xf numFmtId="43" fontId="1" fillId="4" borderId="16" xfId="1" applyFont="1" applyFill="1" applyBorder="1"/>
    <xf numFmtId="43" fontId="1" fillId="4" borderId="18" xfId="1" applyFont="1" applyFill="1" applyBorder="1"/>
    <xf numFmtId="43" fontId="2" fillId="0" borderId="10" xfId="1" applyFont="1" applyBorder="1"/>
    <xf numFmtId="43" fontId="2" fillId="0" borderId="11" xfId="1" applyFont="1" applyBorder="1"/>
    <xf numFmtId="164" fontId="2" fillId="0" borderId="7" xfId="0" applyNumberFormat="1" applyFont="1" applyBorder="1"/>
    <xf numFmtId="0" fontId="1" fillId="0" borderId="19" xfId="0" applyFont="1" applyBorder="1"/>
    <xf numFmtId="0" fontId="1" fillId="3" borderId="2" xfId="0" applyFont="1" applyFill="1" applyBorder="1" applyAlignment="1">
      <alignment horizontal="center"/>
    </xf>
    <xf numFmtId="164" fontId="6" fillId="0" borderId="7" xfId="0" applyNumberFormat="1" applyFont="1" applyFill="1" applyBorder="1"/>
    <xf numFmtId="43" fontId="2" fillId="2" borderId="14" xfId="1" applyFont="1" applyFill="1" applyBorder="1"/>
    <xf numFmtId="43" fontId="2" fillId="0" borderId="14" xfId="1" applyFont="1" applyBorder="1"/>
    <xf numFmtId="43" fontId="1" fillId="4" borderId="2" xfId="1" applyFont="1" applyFill="1" applyBorder="1"/>
    <xf numFmtId="43" fontId="2" fillId="2" borderId="21" xfId="1" applyFont="1" applyFill="1" applyBorder="1"/>
    <xf numFmtId="43" fontId="2" fillId="0" borderId="21" xfId="1" applyFont="1" applyBorder="1"/>
    <xf numFmtId="43" fontId="2" fillId="2" borderId="21" xfId="1" applyFont="1" applyFill="1" applyBorder="1" applyAlignment="1">
      <alignment horizontal="right"/>
    </xf>
    <xf numFmtId="43" fontId="2" fillId="0" borderId="23" xfId="1" applyFont="1" applyBorder="1"/>
    <xf numFmtId="43" fontId="2" fillId="2" borderId="23" xfId="1" applyFont="1" applyFill="1" applyBorder="1"/>
    <xf numFmtId="43" fontId="2" fillId="2" borderId="20" xfId="1" applyFont="1" applyFill="1" applyBorder="1"/>
    <xf numFmtId="43" fontId="1" fillId="4" borderId="3" xfId="1" applyFont="1" applyFill="1" applyBorder="1"/>
    <xf numFmtId="43" fontId="2" fillId="0" borderId="24" xfId="1" applyFont="1" applyBorder="1"/>
    <xf numFmtId="43" fontId="2" fillId="2" borderId="24" xfId="1" applyFont="1" applyFill="1" applyBorder="1"/>
    <xf numFmtId="43" fontId="2" fillId="2" borderId="25" xfId="1" applyFont="1" applyFill="1" applyBorder="1"/>
    <xf numFmtId="43" fontId="2" fillId="0" borderId="22" xfId="1" applyFont="1" applyBorder="1"/>
    <xf numFmtId="43" fontId="2" fillId="2" borderId="22" xfId="1" applyFont="1" applyFill="1" applyBorder="1"/>
    <xf numFmtId="43" fontId="2" fillId="2" borderId="15" xfId="1" applyFont="1" applyFill="1" applyBorder="1"/>
    <xf numFmtId="43" fontId="2" fillId="0" borderId="20" xfId="1" applyFont="1" applyBorder="1"/>
    <xf numFmtId="43" fontId="1" fillId="4" borderId="26" xfId="1" applyFont="1" applyFill="1" applyBorder="1"/>
    <xf numFmtId="43" fontId="1" fillId="4" borderId="27" xfId="1" applyFont="1" applyFill="1" applyBorder="1"/>
    <xf numFmtId="43" fontId="2" fillId="4" borderId="11" xfId="0" applyNumberFormat="1" applyFont="1" applyFill="1" applyBorder="1"/>
    <xf numFmtId="10" fontId="2" fillId="4" borderId="11" xfId="0" applyNumberFormat="1" applyFont="1" applyFill="1" applyBorder="1"/>
    <xf numFmtId="167" fontId="2" fillId="4" borderId="11" xfId="0" applyNumberFormat="1" applyFont="1" applyFill="1" applyBorder="1"/>
    <xf numFmtId="43" fontId="2" fillId="4" borderId="12" xfId="0" applyNumberFormat="1" applyFont="1" applyFill="1" applyBorder="1" applyAlignment="1">
      <alignment wrapText="1"/>
    </xf>
    <xf numFmtId="43" fontId="1" fillId="0" borderId="7" xfId="0" applyNumberFormat="1" applyFont="1" applyFill="1" applyBorder="1"/>
    <xf numFmtId="43" fontId="2" fillId="2" borderId="7" xfId="0" applyNumberFormat="1" applyFont="1" applyFill="1" applyBorder="1"/>
    <xf numFmtId="43" fontId="2" fillId="4" borderId="7" xfId="0" applyNumberFormat="1" applyFont="1" applyFill="1" applyBorder="1"/>
    <xf numFmtId="10" fontId="2" fillId="4" borderId="7" xfId="0" applyNumberFormat="1" applyFont="1" applyFill="1" applyBorder="1"/>
    <xf numFmtId="10" fontId="2" fillId="4" borderId="7" xfId="2" applyNumberFormat="1" applyFont="1" applyFill="1" applyBorder="1"/>
    <xf numFmtId="167" fontId="2" fillId="4" borderId="7" xfId="0" applyNumberFormat="1" applyFont="1" applyFill="1" applyBorder="1" applyAlignment="1">
      <alignment horizontal="right"/>
    </xf>
    <xf numFmtId="43" fontId="2" fillId="4" borderId="9" xfId="0" applyNumberFormat="1" applyFont="1" applyFill="1" applyBorder="1" applyAlignment="1">
      <alignment wrapText="1"/>
    </xf>
    <xf numFmtId="165" fontId="6" fillId="0" borderId="7" xfId="0" applyNumberFormat="1" applyFont="1" applyBorder="1"/>
    <xf numFmtId="165" fontId="6" fillId="5" borderId="7" xfId="0" applyNumberFormat="1" applyFont="1" applyFill="1" applyBorder="1"/>
    <xf numFmtId="166" fontId="6" fillId="5" borderId="7" xfId="0" applyNumberFormat="1" applyFont="1" applyFill="1" applyBorder="1"/>
    <xf numFmtId="10" fontId="6" fillId="5" borderId="7" xfId="0" applyNumberFormat="1" applyFont="1" applyFill="1" applyBorder="1"/>
    <xf numFmtId="0" fontId="6" fillId="5" borderId="7" xfId="0" applyFont="1" applyFill="1" applyBorder="1"/>
    <xf numFmtId="0" fontId="6" fillId="5" borderId="9" xfId="0" applyFont="1" applyFill="1" applyBorder="1"/>
    <xf numFmtId="0" fontId="0" fillId="0" borderId="1" xfId="0" applyBorder="1" applyAlignment="1"/>
    <xf numFmtId="43" fontId="2" fillId="0" borderId="10" xfId="1" applyNumberFormat="1" applyFont="1" applyBorder="1"/>
    <xf numFmtId="43" fontId="2" fillId="2" borderId="16" xfId="1" applyFont="1" applyFill="1" applyBorder="1"/>
    <xf numFmtId="43" fontId="2" fillId="2" borderId="17" xfId="1" applyFont="1" applyFill="1" applyBorder="1"/>
    <xf numFmtId="43" fontId="2" fillId="2" borderId="28" xfId="1" applyFont="1" applyFill="1" applyBorder="1"/>
    <xf numFmtId="43" fontId="7" fillId="4" borderId="16" xfId="1" applyFont="1" applyFill="1" applyBorder="1"/>
    <xf numFmtId="43" fontId="1" fillId="4" borderId="2" xfId="1" applyNumberFormat="1" applyFont="1" applyFill="1" applyBorder="1"/>
    <xf numFmtId="43" fontId="1" fillId="4" borderId="27" xfId="1" applyNumberFormat="1" applyFont="1" applyFill="1" applyBorder="1"/>
    <xf numFmtId="43" fontId="1" fillId="4" borderId="3" xfId="1" applyNumberFormat="1" applyFont="1" applyFill="1" applyBorder="1"/>
    <xf numFmtId="43" fontId="1" fillId="4" borderId="26" xfId="1" applyNumberFormat="1" applyFont="1" applyFill="1" applyBorder="1"/>
    <xf numFmtId="43" fontId="0" fillId="0" borderId="0" xfId="0" applyNumberFormat="1"/>
    <xf numFmtId="168" fontId="1" fillId="4" borderId="3" xfId="1" applyNumberFormat="1" applyFont="1" applyFill="1" applyBorder="1"/>
    <xf numFmtId="43" fontId="2" fillId="2" borderId="20" xfId="1" applyNumberFormat="1" applyFont="1" applyFill="1" applyBorder="1"/>
    <xf numFmtId="43" fontId="2" fillId="0" borderId="14" xfId="1" applyNumberFormat="1" applyFont="1" applyBorder="1"/>
    <xf numFmtId="43" fontId="2" fillId="2" borderId="14" xfId="1" applyNumberFormat="1" applyFont="1" applyFill="1" applyBorder="1"/>
    <xf numFmtId="43" fontId="2" fillId="2" borderId="25" xfId="1" applyNumberFormat="1" applyFont="1" applyFill="1" applyBorder="1"/>
    <xf numFmtId="43" fontId="2" fillId="2" borderId="15" xfId="1" applyNumberFormat="1" applyFont="1" applyFill="1" applyBorder="1"/>
    <xf numFmtId="167" fontId="2" fillId="0" borderId="7" xfId="0" applyNumberFormat="1" applyFont="1" applyBorder="1"/>
    <xf numFmtId="43" fontId="1" fillId="0" borderId="7" xfId="1" applyNumberFormat="1" applyFont="1" applyFill="1" applyBorder="1"/>
    <xf numFmtId="43" fontId="1" fillId="0" borderId="11" xfId="1" applyNumberFormat="1" applyFont="1" applyFill="1" applyBorder="1"/>
    <xf numFmtId="43" fontId="1" fillId="5" borderId="11" xfId="0" applyNumberFormat="1" applyFont="1" applyFill="1" applyBorder="1" applyAlignment="1">
      <alignment horizontal="right"/>
    </xf>
    <xf numFmtId="0" fontId="1" fillId="0" borderId="30" xfId="0" applyFont="1" applyFill="1" applyBorder="1"/>
    <xf numFmtId="164" fontId="6" fillId="0" borderId="30" xfId="0" applyNumberFormat="1" applyFont="1" applyFill="1" applyBorder="1"/>
    <xf numFmtId="0" fontId="1" fillId="4" borderId="2" xfId="0" applyFont="1" applyFill="1" applyBorder="1"/>
    <xf numFmtId="164" fontId="1" fillId="4" borderId="2" xfId="0" applyNumberFormat="1" applyFont="1" applyFill="1" applyBorder="1"/>
    <xf numFmtId="0" fontId="6" fillId="0" borderId="25" xfId="0" applyFont="1" applyBorder="1"/>
    <xf numFmtId="43" fontId="2" fillId="0" borderId="28" xfId="1" applyFont="1" applyBorder="1"/>
    <xf numFmtId="43" fontId="1" fillId="4" borderId="5" xfId="1" applyFont="1" applyFill="1" applyBorder="1"/>
    <xf numFmtId="0" fontId="1" fillId="5" borderId="2" xfId="0" applyFont="1" applyFill="1" applyBorder="1"/>
    <xf numFmtId="43" fontId="1" fillId="4" borderId="5" xfId="1" applyNumberFormat="1" applyFont="1" applyFill="1" applyBorder="1"/>
    <xf numFmtId="0" fontId="6" fillId="0" borderId="30" xfId="0" applyFont="1" applyBorder="1"/>
    <xf numFmtId="43" fontId="6" fillId="0" borderId="31" xfId="1" applyFont="1" applyBorder="1" applyAlignment="1">
      <alignment horizontal="right"/>
    </xf>
    <xf numFmtId="43" fontId="2" fillId="0" borderId="31" xfId="1" applyFont="1" applyBorder="1"/>
    <xf numFmtId="0" fontId="1" fillId="5" borderId="32" xfId="0" applyFont="1" applyFill="1" applyBorder="1"/>
    <xf numFmtId="43" fontId="1" fillId="4" borderId="33" xfId="1" applyFont="1" applyFill="1" applyBorder="1"/>
    <xf numFmtId="43" fontId="1" fillId="4" borderId="33" xfId="1" applyNumberFormat="1" applyFont="1" applyFill="1" applyBorder="1"/>
    <xf numFmtId="43" fontId="1" fillId="4" borderId="3" xfId="1" applyFont="1" applyFill="1" applyBorder="1" applyAlignment="1">
      <alignment horizontal="left"/>
    </xf>
    <xf numFmtId="43" fontId="2" fillId="0" borderId="13" xfId="1" applyFont="1" applyBorder="1" applyAlignment="1">
      <alignment horizontal="left"/>
    </xf>
    <xf numFmtId="43" fontId="2" fillId="0" borderId="14" xfId="1" applyFont="1" applyBorder="1" applyAlignment="1">
      <alignment horizontal="left"/>
    </xf>
    <xf numFmtId="43" fontId="2" fillId="0" borderId="25" xfId="1" applyFont="1" applyBorder="1" applyAlignment="1">
      <alignment horizontal="left"/>
    </xf>
    <xf numFmtId="44" fontId="1" fillId="4" borderId="13" xfId="1" applyNumberFormat="1" applyFont="1" applyFill="1" applyBorder="1" applyAlignment="1">
      <alignment horizontal="left"/>
    </xf>
    <xf numFmtId="44" fontId="1" fillId="5" borderId="7" xfId="1" applyNumberFormat="1" applyFont="1" applyFill="1" applyBorder="1" applyAlignment="1"/>
    <xf numFmtId="44" fontId="1" fillId="4" borderId="15" xfId="1" applyNumberFormat="1" applyFont="1" applyFill="1" applyBorder="1"/>
    <xf numFmtId="0" fontId="2" fillId="0" borderId="7" xfId="0" applyFont="1" applyFill="1" applyBorder="1"/>
    <xf numFmtId="0" fontId="2" fillId="0" borderId="0" xfId="0" applyFont="1" applyAlignment="1">
      <alignment horizontal="left" indent="6"/>
    </xf>
    <xf numFmtId="10" fontId="2" fillId="0" borderId="0" xfId="2" applyNumberFormat="1" applyFont="1"/>
    <xf numFmtId="0" fontId="2" fillId="0" borderId="4" xfId="0" applyFont="1" applyBorder="1" applyAlignment="1">
      <alignment horizontal="center"/>
    </xf>
    <xf numFmtId="43" fontId="1" fillId="4" borderId="10" xfId="0" applyNumberFormat="1" applyFont="1" applyFill="1" applyBorder="1"/>
    <xf numFmtId="43" fontId="4" fillId="4" borderId="11" xfId="0" applyNumberFormat="1" applyFont="1" applyFill="1" applyBorder="1"/>
    <xf numFmtId="43" fontId="2" fillId="0" borderId="11" xfId="0" applyNumberFormat="1" applyFont="1" applyBorder="1"/>
    <xf numFmtId="43" fontId="2" fillId="0" borderId="11" xfId="0" applyNumberFormat="1" applyFont="1" applyFill="1" applyBorder="1"/>
    <xf numFmtId="10" fontId="4" fillId="4" borderId="11" xfId="2" applyNumberFormat="1" applyFont="1" applyFill="1" applyBorder="1"/>
    <xf numFmtId="10" fontId="4" fillId="4" borderId="11" xfId="0" applyNumberFormat="1" applyFont="1" applyFill="1" applyBorder="1"/>
    <xf numFmtId="43" fontId="1" fillId="4" borderId="11" xfId="1" applyNumberFormat="1" applyFont="1" applyFill="1" applyBorder="1"/>
    <xf numFmtId="43" fontId="2" fillId="0" borderId="11" xfId="1" applyNumberFormat="1" applyFont="1" applyBorder="1"/>
    <xf numFmtId="43" fontId="2" fillId="0" borderId="11" xfId="1" applyNumberFormat="1" applyFont="1" applyFill="1" applyBorder="1"/>
    <xf numFmtId="10" fontId="4" fillId="4" borderId="12" xfId="2" applyNumberFormat="1" applyFont="1" applyFill="1" applyBorder="1"/>
    <xf numFmtId="43" fontId="2" fillId="2" borderId="16" xfId="1" applyNumberFormat="1" applyFont="1" applyFill="1" applyBorder="1"/>
    <xf numFmtId="43" fontId="2" fillId="2" borderId="17" xfId="1" applyNumberFormat="1" applyFont="1" applyFill="1" applyBorder="1"/>
    <xf numFmtId="43" fontId="2" fillId="2" borderId="28" xfId="1" applyNumberFormat="1" applyFont="1" applyFill="1" applyBorder="1"/>
    <xf numFmtId="43" fontId="7" fillId="4" borderId="16" xfId="1" applyNumberFormat="1" applyFont="1" applyFill="1" applyBorder="1"/>
    <xf numFmtId="43" fontId="1" fillId="4" borderId="18" xfId="1" applyNumberFormat="1" applyFont="1" applyFill="1" applyBorder="1"/>
    <xf numFmtId="43" fontId="2" fillId="2" borderId="14" xfId="1" applyNumberFormat="1" applyFont="1" applyFill="1" applyBorder="1" applyAlignment="1">
      <alignment horizontal="right"/>
    </xf>
    <xf numFmtId="43" fontId="2" fillId="0" borderId="10" xfId="1" applyNumberFormat="1" applyFont="1" applyFill="1" applyBorder="1"/>
    <xf numFmtId="43" fontId="6" fillId="0" borderId="31" xfId="1" applyNumberFormat="1" applyFont="1" applyFill="1" applyBorder="1" applyAlignment="1">
      <alignment horizontal="right"/>
    </xf>
    <xf numFmtId="43" fontId="6" fillId="0" borderId="31" xfId="1" applyNumberFormat="1" applyFont="1" applyBorder="1" applyAlignment="1">
      <alignment horizontal="right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1" fillId="6" borderId="29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9" fillId="0" borderId="29" xfId="0" applyFont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1002"/>
  <sheetViews>
    <sheetView showGridLines="0" tabSelected="1" zoomScale="112" zoomScaleNormal="112" workbookViewId="0">
      <selection activeCell="F47" sqref="F47"/>
    </sheetView>
  </sheetViews>
  <sheetFormatPr defaultColWidth="14.42578125" defaultRowHeight="15" customHeight="1" x14ac:dyDescent="0.25"/>
  <cols>
    <col min="1" max="1" width="5.140625" customWidth="1"/>
    <col min="2" max="2" width="52.5703125" bestFit="1" customWidth="1"/>
    <col min="3" max="6" width="8.7109375" bestFit="1" customWidth="1"/>
    <col min="7" max="7" width="9.5703125" bestFit="1" customWidth="1"/>
    <col min="8" max="8" width="9.42578125" bestFit="1" customWidth="1"/>
    <col min="9" max="9" width="2.28515625" customWidth="1"/>
    <col min="10" max="10" width="55.140625" customWidth="1"/>
    <col min="11" max="11" width="9.5703125" customWidth="1"/>
    <col min="12" max="12" width="9.7109375" customWidth="1"/>
    <col min="13" max="13" width="9.85546875" customWidth="1"/>
    <col min="14" max="14" width="9.140625" customWidth="1"/>
    <col min="15" max="15" width="9.5703125" bestFit="1" customWidth="1"/>
    <col min="16" max="16" width="9.42578125" customWidth="1"/>
    <col min="17" max="24" width="9.140625" customWidth="1"/>
  </cols>
  <sheetData>
    <row r="1" spans="1:24" ht="15" customHeight="1" thickBot="1" x14ac:dyDescent="0.3"/>
    <row r="2" spans="1:24" ht="15" customHeight="1" thickBot="1" x14ac:dyDescent="0.3">
      <c r="A2" s="75"/>
      <c r="B2" s="141" t="s">
        <v>120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3"/>
      <c r="Q2" s="1"/>
      <c r="R2" s="1"/>
      <c r="S2" s="1"/>
      <c r="T2" s="1"/>
      <c r="U2" s="1"/>
      <c r="V2" s="1"/>
      <c r="W2" s="1"/>
      <c r="X2" s="1"/>
    </row>
    <row r="3" spans="1:24" ht="15" customHeight="1" thickBot="1" x14ac:dyDescent="0.3">
      <c r="B3" s="150" t="s">
        <v>0</v>
      </c>
      <c r="C3" s="151"/>
      <c r="D3" s="151"/>
      <c r="E3" s="151"/>
      <c r="F3" s="151"/>
      <c r="G3" s="151"/>
      <c r="H3" s="152"/>
      <c r="I3" s="147">
        <v>1</v>
      </c>
      <c r="J3" s="150" t="s">
        <v>1</v>
      </c>
      <c r="K3" s="151"/>
      <c r="L3" s="151"/>
      <c r="M3" s="151"/>
      <c r="N3" s="151"/>
      <c r="O3" s="151"/>
      <c r="P3" s="152"/>
      <c r="Q3" s="1"/>
      <c r="R3" s="1"/>
      <c r="S3" s="1"/>
      <c r="T3" s="1"/>
      <c r="U3" s="1"/>
      <c r="V3" s="1"/>
      <c r="W3" s="1"/>
      <c r="X3" s="1"/>
    </row>
    <row r="4" spans="1:24" ht="15" customHeight="1" thickBot="1" x14ac:dyDescent="0.3">
      <c r="B4" s="8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115</v>
      </c>
      <c r="H4" s="9" t="s">
        <v>121</v>
      </c>
      <c r="I4" s="148"/>
      <c r="J4" s="8" t="s">
        <v>2</v>
      </c>
      <c r="K4" s="9" t="s">
        <v>3</v>
      </c>
      <c r="L4" s="9" t="s">
        <v>4</v>
      </c>
      <c r="M4" s="9" t="s">
        <v>5</v>
      </c>
      <c r="N4" s="9" t="s">
        <v>6</v>
      </c>
      <c r="O4" s="9" t="s">
        <v>115</v>
      </c>
      <c r="P4" s="9" t="s">
        <v>121</v>
      </c>
      <c r="Q4" s="1"/>
      <c r="R4" s="1"/>
      <c r="S4" s="1"/>
      <c r="T4" s="1"/>
      <c r="U4" s="1"/>
      <c r="V4" s="1"/>
      <c r="W4" s="1"/>
      <c r="X4" s="1"/>
    </row>
    <row r="5" spans="1:24" ht="15" customHeight="1" thickBot="1" x14ac:dyDescent="0.3">
      <c r="B5" s="10" t="s">
        <v>7</v>
      </c>
      <c r="C5" s="122">
        <v>11564.682000000001</v>
      </c>
      <c r="D5" s="122">
        <v>9088.8719999999994</v>
      </c>
      <c r="E5" s="122">
        <v>9948.3060000000005</v>
      </c>
      <c r="F5" s="122">
        <v>11812.778</v>
      </c>
      <c r="G5" s="122">
        <v>16054.589</v>
      </c>
      <c r="H5" s="122">
        <v>16644.038</v>
      </c>
      <c r="I5" s="148"/>
      <c r="J5" s="111" t="s">
        <v>8</v>
      </c>
      <c r="K5" s="48">
        <f t="shared" ref="K5:N5" si="0">K6+K7+K8</f>
        <v>4380.8469999999998</v>
      </c>
      <c r="L5" s="83">
        <f t="shared" si="0"/>
        <v>4812.8969999999999</v>
      </c>
      <c r="M5" s="41">
        <f t="shared" si="0"/>
        <v>5898.9000000000005</v>
      </c>
      <c r="N5" s="41">
        <f t="shared" si="0"/>
        <v>7056.2999999999993</v>
      </c>
      <c r="O5" s="81">
        <f>(O6+O7+O8)</f>
        <v>9128.6270000000004</v>
      </c>
      <c r="P5" s="81">
        <f>(P6+P7+P8)</f>
        <v>15563.295999999998</v>
      </c>
      <c r="Q5" s="1"/>
      <c r="R5" s="1"/>
      <c r="S5" s="1"/>
      <c r="T5" s="1"/>
      <c r="U5" s="1"/>
      <c r="V5" s="1"/>
      <c r="W5" s="1"/>
      <c r="X5" s="1"/>
    </row>
    <row r="6" spans="1:24" ht="15" customHeight="1" x14ac:dyDescent="0.25">
      <c r="B6" s="11" t="s">
        <v>9</v>
      </c>
      <c r="C6" s="123"/>
      <c r="D6" s="126">
        <f t="shared" ref="D6:F6" si="1">D5/C5-1</f>
        <v>-0.21408370761945739</v>
      </c>
      <c r="E6" s="126">
        <f t="shared" si="1"/>
        <v>9.4558928764757688E-2</v>
      </c>
      <c r="F6" s="126">
        <f t="shared" si="1"/>
        <v>0.18741602841730032</v>
      </c>
      <c r="G6" s="126">
        <f>G5/F5-1</f>
        <v>0.35908666022505464</v>
      </c>
      <c r="H6" s="126">
        <f>H5/G5-1</f>
        <v>3.6715296791465679E-2</v>
      </c>
      <c r="I6" s="148"/>
      <c r="J6" s="112" t="s">
        <v>10</v>
      </c>
      <c r="K6" s="77">
        <v>97.671000000000006</v>
      </c>
      <c r="L6" s="77">
        <v>97.671000000000006</v>
      </c>
      <c r="M6" s="77">
        <v>97.7</v>
      </c>
      <c r="N6" s="77">
        <v>97.7</v>
      </c>
      <c r="O6" s="132">
        <v>97.671000000000006</v>
      </c>
      <c r="P6" s="132">
        <v>97.671000000000006</v>
      </c>
      <c r="Q6" s="1"/>
      <c r="R6" s="1"/>
      <c r="S6" s="1"/>
      <c r="T6" s="1"/>
      <c r="U6" s="1"/>
      <c r="V6" s="1"/>
      <c r="W6" s="1"/>
      <c r="X6" s="1"/>
    </row>
    <row r="7" spans="1:24" ht="15" customHeight="1" x14ac:dyDescent="0.25">
      <c r="B7" s="11" t="s">
        <v>11</v>
      </c>
      <c r="C7" s="123"/>
      <c r="D7" s="126"/>
      <c r="E7" s="126"/>
      <c r="F7" s="126">
        <f>+(F5/C5)^(1/3)-1</f>
        <v>7.1004321704295492E-3</v>
      </c>
      <c r="G7" s="126">
        <f>+(G5/D5)^(1/3)-1</f>
        <v>0.20882398432194682</v>
      </c>
      <c r="H7" s="126">
        <f>+(H5/E5)^(1/3)-1</f>
        <v>0.18714341484970354</v>
      </c>
      <c r="I7" s="148"/>
      <c r="J7" s="113" t="s">
        <v>12</v>
      </c>
      <c r="K7" s="78">
        <v>3974.2640000000001</v>
      </c>
      <c r="L7" s="78">
        <v>4438.7</v>
      </c>
      <c r="M7" s="78">
        <v>5327.1</v>
      </c>
      <c r="N7" s="78">
        <v>6247.2</v>
      </c>
      <c r="O7" s="133">
        <v>8000.6480000000001</v>
      </c>
      <c r="P7" s="133">
        <v>12361.468999999999</v>
      </c>
      <c r="Q7" s="1"/>
      <c r="R7" s="1"/>
      <c r="S7" s="1"/>
      <c r="T7" s="1"/>
      <c r="U7" s="1"/>
      <c r="V7" s="1"/>
      <c r="W7" s="1"/>
      <c r="X7" s="1"/>
    </row>
    <row r="8" spans="1:24" ht="15" customHeight="1" thickBot="1" x14ac:dyDescent="0.3">
      <c r="B8" s="12" t="s">
        <v>13</v>
      </c>
      <c r="C8" s="20">
        <f t="shared" ref="C8:F8" si="2">SUM(C9:C12)</f>
        <v>9224.5619999999999</v>
      </c>
      <c r="D8" s="20">
        <f t="shared" si="2"/>
        <v>7887.1570000000002</v>
      </c>
      <c r="E8" s="20">
        <f t="shared" si="2"/>
        <v>8382.4760000000006</v>
      </c>
      <c r="F8" s="20">
        <f t="shared" si="2"/>
        <v>9710.3829999999998</v>
      </c>
      <c r="G8" s="20">
        <f>SUM(G9:G12)</f>
        <v>13380.109</v>
      </c>
      <c r="H8" s="20">
        <f>SUM(H9:H12)</f>
        <v>13660.642</v>
      </c>
      <c r="I8" s="148"/>
      <c r="J8" s="114" t="s">
        <v>14</v>
      </c>
      <c r="K8" s="79">
        <v>308.91199999999998</v>
      </c>
      <c r="L8" s="79">
        <v>276.52600000000001</v>
      </c>
      <c r="M8" s="79">
        <v>474.1</v>
      </c>
      <c r="N8" s="79">
        <v>711.4</v>
      </c>
      <c r="O8" s="134">
        <v>1030.308</v>
      </c>
      <c r="P8" s="134">
        <v>3104.1559999999999</v>
      </c>
      <c r="Q8" s="1"/>
      <c r="R8" s="1"/>
      <c r="S8" s="1"/>
      <c r="T8" s="1"/>
      <c r="U8" s="1"/>
      <c r="V8" s="1"/>
      <c r="W8" s="1"/>
      <c r="X8" s="1"/>
    </row>
    <row r="9" spans="1:24" ht="15" customHeight="1" x14ac:dyDescent="0.25">
      <c r="B9" s="13" t="s">
        <v>15</v>
      </c>
      <c r="C9" s="124">
        <v>5037.7</v>
      </c>
      <c r="D9" s="124">
        <v>4000.3359999999998</v>
      </c>
      <c r="E9" s="124">
        <v>4028.9879999999998</v>
      </c>
      <c r="F9" s="124">
        <v>5396.2929999999997</v>
      </c>
      <c r="G9" s="129">
        <v>3737.549</v>
      </c>
      <c r="H9" s="124">
        <v>3549.145</v>
      </c>
      <c r="I9" s="148"/>
      <c r="J9" s="115" t="s">
        <v>86</v>
      </c>
      <c r="K9" s="80">
        <f>(K5+K13)</f>
        <v>4855.3859999999995</v>
      </c>
      <c r="L9" s="80">
        <f t="shared" ref="L9:P9" si="3">(L5+L13)</f>
        <v>7362.83</v>
      </c>
      <c r="M9" s="80">
        <f t="shared" si="3"/>
        <v>8065.9000000000015</v>
      </c>
      <c r="N9" s="80">
        <f t="shared" si="3"/>
        <v>8809</v>
      </c>
      <c r="O9" s="135">
        <f t="shared" si="3"/>
        <v>10589.43</v>
      </c>
      <c r="P9" s="135">
        <f t="shared" si="3"/>
        <v>16177.264999999999</v>
      </c>
      <c r="Q9" s="1"/>
      <c r="W9" s="1"/>
      <c r="X9" s="1"/>
    </row>
    <row r="10" spans="1:24" ht="15" customHeight="1" x14ac:dyDescent="0.25">
      <c r="B10" s="14" t="s">
        <v>17</v>
      </c>
      <c r="C10" s="124">
        <v>163.03100000000001</v>
      </c>
      <c r="D10" s="124">
        <v>-71.313999999999993</v>
      </c>
      <c r="E10" s="124">
        <v>220.20099999999999</v>
      </c>
      <c r="F10" s="124">
        <v>-242.46</v>
      </c>
      <c r="G10" s="130">
        <v>-275.43700000000001</v>
      </c>
      <c r="H10" s="124">
        <v>-74.498000000000005</v>
      </c>
      <c r="I10" s="148"/>
      <c r="J10" s="116" t="s">
        <v>86</v>
      </c>
      <c r="K10" s="28">
        <f>K54-K19</f>
        <v>4855.3869999999988</v>
      </c>
      <c r="L10" s="28">
        <f>L54-L19</f>
        <v>7362.8300000000008</v>
      </c>
      <c r="M10" s="28">
        <f t="shared" ref="M10:O10" si="4">M54-M19</f>
        <v>8065.9000000000005</v>
      </c>
      <c r="N10" s="28">
        <f t="shared" si="4"/>
        <v>8809.0000000000036</v>
      </c>
      <c r="O10" s="28">
        <f t="shared" si="4"/>
        <v>10589.429999999998</v>
      </c>
      <c r="P10" s="28">
        <f>P54-P19</f>
        <v>16177.264999999992</v>
      </c>
      <c r="Q10" s="1"/>
      <c r="W10" s="1"/>
      <c r="X10" s="1"/>
    </row>
    <row r="11" spans="1:24" ht="15" customHeight="1" thickBot="1" x14ac:dyDescent="0.3">
      <c r="B11" s="14" t="s">
        <v>19</v>
      </c>
      <c r="C11" s="124">
        <v>1609.14</v>
      </c>
      <c r="D11" s="124">
        <v>1823.894</v>
      </c>
      <c r="E11" s="124">
        <v>1929.2660000000001</v>
      </c>
      <c r="F11" s="124">
        <v>2053.4110000000001</v>
      </c>
      <c r="G11" s="130">
        <v>1729.569</v>
      </c>
      <c r="H11" s="124">
        <v>2029.94</v>
      </c>
      <c r="I11" s="148"/>
      <c r="J11" s="117" t="s">
        <v>85</v>
      </c>
      <c r="K11" s="32">
        <f t="shared" ref="K11:P11" si="5">K14+K21</f>
        <v>1217.5439999999999</v>
      </c>
      <c r="L11" s="32">
        <f t="shared" si="5"/>
        <v>3581.8140000000003</v>
      </c>
      <c r="M11" s="32">
        <f t="shared" si="5"/>
        <v>2741.1000000000004</v>
      </c>
      <c r="N11" s="32">
        <f t="shared" si="5"/>
        <v>2790.8</v>
      </c>
      <c r="O11" s="136">
        <f t="shared" si="5"/>
        <v>2262.2269999999999</v>
      </c>
      <c r="P11" s="136">
        <f t="shared" si="5"/>
        <v>2065.174</v>
      </c>
      <c r="Q11" s="1"/>
      <c r="W11" s="1"/>
      <c r="X11" s="1"/>
    </row>
    <row r="12" spans="1:24" ht="12" customHeight="1" thickBot="1" x14ac:dyDescent="0.3">
      <c r="B12" s="14" t="s">
        <v>21</v>
      </c>
      <c r="C12" s="124">
        <v>2414.6909999999998</v>
      </c>
      <c r="D12" s="124">
        <v>2134.241</v>
      </c>
      <c r="E12" s="124">
        <v>2204.0210000000002</v>
      </c>
      <c r="F12" s="124">
        <v>2503.1390000000001</v>
      </c>
      <c r="G12" s="129">
        <f>6375.359+1813.069</f>
        <v>8188.4279999999999</v>
      </c>
      <c r="H12" s="124">
        <f>6002.346+2153.709</f>
        <v>8156.0549999999994</v>
      </c>
      <c r="I12" s="148"/>
      <c r="O12" s="85"/>
      <c r="P12" s="85"/>
      <c r="Q12" s="1"/>
      <c r="R12" s="85"/>
      <c r="S12" s="85"/>
      <c r="T12" s="85"/>
      <c r="U12" s="85"/>
      <c r="V12" s="85"/>
      <c r="W12" s="1"/>
      <c r="X12" s="1"/>
    </row>
    <row r="13" spans="1:24" ht="15" customHeight="1" thickBot="1" x14ac:dyDescent="0.3">
      <c r="B13" s="12" t="s">
        <v>23</v>
      </c>
      <c r="C13" s="20">
        <f t="shared" ref="C13:F13" si="6">(C5-C8)</f>
        <v>2340.1200000000008</v>
      </c>
      <c r="D13" s="20">
        <f t="shared" si="6"/>
        <v>1201.7149999999992</v>
      </c>
      <c r="E13" s="20">
        <f t="shared" si="6"/>
        <v>1565.83</v>
      </c>
      <c r="F13" s="20">
        <f t="shared" si="6"/>
        <v>2102.3950000000004</v>
      </c>
      <c r="G13" s="20">
        <f>(G5-G8)</f>
        <v>2674.4799999999996</v>
      </c>
      <c r="H13" s="20">
        <f>(H5-H8)</f>
        <v>2983.3960000000006</v>
      </c>
      <c r="I13" s="148"/>
      <c r="J13" s="48" t="s">
        <v>16</v>
      </c>
      <c r="K13" s="48">
        <f t="shared" ref="K13:P13" si="7">SUM(K14:K18)</f>
        <v>474.53900000000004</v>
      </c>
      <c r="L13" s="86">
        <f t="shared" si="7"/>
        <v>2549.933</v>
      </c>
      <c r="M13" s="41">
        <f t="shared" si="7"/>
        <v>2167.0000000000005</v>
      </c>
      <c r="N13" s="41">
        <f t="shared" si="7"/>
        <v>1752.7</v>
      </c>
      <c r="O13" s="81">
        <f t="shared" si="7"/>
        <v>1460.8029999999999</v>
      </c>
      <c r="P13" s="81">
        <f t="shared" si="7"/>
        <v>613.96900000000005</v>
      </c>
      <c r="Q13" s="1"/>
      <c r="W13" s="1"/>
      <c r="X13" s="1"/>
    </row>
    <row r="14" spans="1:24" ht="15" customHeight="1" x14ac:dyDescent="0.25">
      <c r="B14" s="11" t="s">
        <v>9</v>
      </c>
      <c r="C14" s="123"/>
      <c r="D14" s="127">
        <f t="shared" ref="D14:F14" si="8">D13/C13-1</f>
        <v>-0.48647291591884223</v>
      </c>
      <c r="E14" s="127">
        <f t="shared" si="8"/>
        <v>0.30299613469083853</v>
      </c>
      <c r="F14" s="127">
        <f t="shared" si="8"/>
        <v>0.34267129892772563</v>
      </c>
      <c r="G14" s="127">
        <f>G13/F13-1</f>
        <v>0.2721110923494392</v>
      </c>
      <c r="H14" s="127">
        <f>H13/G13-1</f>
        <v>0.11550507014447708</v>
      </c>
      <c r="I14" s="148"/>
      <c r="J14" s="45" t="s">
        <v>18</v>
      </c>
      <c r="K14" s="46">
        <v>228.64400000000001</v>
      </c>
      <c r="L14" s="46">
        <v>1865.616</v>
      </c>
      <c r="M14" s="47">
        <v>1482.9</v>
      </c>
      <c r="N14" s="47">
        <v>1220</v>
      </c>
      <c r="O14" s="87">
        <v>910.572</v>
      </c>
      <c r="P14" s="87">
        <v>265.46899999999999</v>
      </c>
      <c r="Q14" s="1"/>
      <c r="W14" s="1"/>
      <c r="X14" s="1"/>
    </row>
    <row r="15" spans="1:24" ht="15" customHeight="1" x14ac:dyDescent="0.25">
      <c r="B15" s="11" t="s">
        <v>11</v>
      </c>
      <c r="C15" s="123"/>
      <c r="D15" s="127"/>
      <c r="E15" s="127"/>
      <c r="F15" s="127">
        <f>+(F13/C13)^(1/3)-1</f>
        <v>-3.5078324618514789E-2</v>
      </c>
      <c r="G15" s="127">
        <f>+(G13/D13)^(1/3)-1</f>
        <v>0.30560746373218195</v>
      </c>
      <c r="H15" s="127">
        <f>+(H13/E13)^(1/3)-1</f>
        <v>0.23971569038529483</v>
      </c>
      <c r="I15" s="148"/>
      <c r="J15" s="43" t="s">
        <v>20</v>
      </c>
      <c r="K15" s="44" t="s">
        <v>81</v>
      </c>
      <c r="L15" s="44" t="s">
        <v>81</v>
      </c>
      <c r="M15" s="39">
        <v>277.7</v>
      </c>
      <c r="N15" s="40">
        <v>247.4</v>
      </c>
      <c r="O15" s="88">
        <v>203.892</v>
      </c>
      <c r="P15" s="88">
        <v>103.75</v>
      </c>
      <c r="Q15" s="1"/>
      <c r="R15" s="1"/>
      <c r="S15" s="1"/>
      <c r="T15" s="1"/>
      <c r="U15" s="1"/>
      <c r="V15" s="1"/>
      <c r="W15" s="1"/>
      <c r="X15" s="1"/>
    </row>
    <row r="16" spans="1:24" ht="15" customHeight="1" x14ac:dyDescent="0.25">
      <c r="B16" s="12" t="s">
        <v>27</v>
      </c>
      <c r="C16" s="19">
        <f t="shared" ref="C16:H16" si="9">(C13/C5)</f>
        <v>0.20235057046964203</v>
      </c>
      <c r="D16" s="19">
        <f t="shared" si="9"/>
        <v>0.13221827747161577</v>
      </c>
      <c r="E16" s="19">
        <f t="shared" si="9"/>
        <v>0.15739664622298508</v>
      </c>
      <c r="F16" s="19">
        <f t="shared" si="9"/>
        <v>0.17797634053564712</v>
      </c>
      <c r="G16" s="19">
        <f t="shared" si="9"/>
        <v>0.1665866376274098</v>
      </c>
      <c r="H16" s="19">
        <f t="shared" si="9"/>
        <v>0.1792471274098269</v>
      </c>
      <c r="I16" s="148"/>
      <c r="J16" s="43" t="s">
        <v>22</v>
      </c>
      <c r="K16" s="44" t="s">
        <v>81</v>
      </c>
      <c r="L16" s="42">
        <v>231.67099999999999</v>
      </c>
      <c r="M16" s="39">
        <v>0.2</v>
      </c>
      <c r="N16" s="39"/>
      <c r="O16" s="89">
        <v>9.5969999999999995</v>
      </c>
      <c r="P16" s="89">
        <v>9.2349999999999994</v>
      </c>
      <c r="Q16" s="1"/>
      <c r="R16" s="1"/>
      <c r="S16" s="1"/>
      <c r="T16" s="1"/>
      <c r="U16" s="1"/>
      <c r="V16" s="1"/>
      <c r="W16" s="1"/>
      <c r="X16" s="1"/>
    </row>
    <row r="17" spans="2:24" ht="15" customHeight="1" x14ac:dyDescent="0.25">
      <c r="B17" s="14" t="s">
        <v>29</v>
      </c>
      <c r="C17" s="124">
        <v>206.46799999999999</v>
      </c>
      <c r="D17" s="124">
        <v>153.12299999999999</v>
      </c>
      <c r="E17" s="124">
        <v>94.620999999999995</v>
      </c>
      <c r="F17" s="124">
        <v>85.914000000000001</v>
      </c>
      <c r="G17" s="124">
        <v>239.553</v>
      </c>
      <c r="H17" s="124">
        <v>282.09399999999999</v>
      </c>
      <c r="I17" s="148"/>
      <c r="J17" s="43" t="s">
        <v>24</v>
      </c>
      <c r="K17" s="42">
        <v>151.05199999999999</v>
      </c>
      <c r="L17" s="42">
        <v>375.73500000000001</v>
      </c>
      <c r="M17" s="39">
        <v>380.9</v>
      </c>
      <c r="N17" s="39">
        <v>265.3</v>
      </c>
      <c r="O17" s="89">
        <v>241.93600000000001</v>
      </c>
      <c r="P17" s="89">
        <v>177.09100000000001</v>
      </c>
      <c r="Q17" s="1"/>
      <c r="R17" s="1"/>
      <c r="S17" s="1"/>
      <c r="T17" s="1"/>
      <c r="U17" s="1"/>
      <c r="V17" s="1"/>
      <c r="W17" s="1"/>
      <c r="X17" s="1"/>
    </row>
    <row r="18" spans="2:24" ht="15" customHeight="1" thickBot="1" x14ac:dyDescent="0.3">
      <c r="B18" s="14" t="s">
        <v>31</v>
      </c>
      <c r="C18" s="124">
        <v>194.19300000000001</v>
      </c>
      <c r="D18" s="124">
        <v>372.64699999999999</v>
      </c>
      <c r="E18" s="124">
        <v>369.49900000000002</v>
      </c>
      <c r="F18" s="124">
        <v>372.637</v>
      </c>
      <c r="G18" s="124">
        <v>278.65100000000001</v>
      </c>
      <c r="H18" s="124">
        <v>301.19499999999999</v>
      </c>
      <c r="I18" s="148"/>
      <c r="J18" s="49" t="s">
        <v>25</v>
      </c>
      <c r="K18" s="50">
        <v>94.843000000000004</v>
      </c>
      <c r="L18" s="50">
        <v>76.911000000000001</v>
      </c>
      <c r="M18" s="51">
        <v>25.3</v>
      </c>
      <c r="N18" s="51">
        <v>20</v>
      </c>
      <c r="O18" s="90">
        <v>94.805999999999997</v>
      </c>
      <c r="P18" s="90">
        <v>58.423999999999999</v>
      </c>
      <c r="Q18" s="1"/>
      <c r="R18" s="1"/>
      <c r="S18" s="1"/>
      <c r="T18" s="1"/>
      <c r="U18" s="1"/>
      <c r="V18" s="1"/>
      <c r="W18" s="1"/>
      <c r="X18" s="1"/>
    </row>
    <row r="19" spans="2:24" ht="15" customHeight="1" thickBot="1" x14ac:dyDescent="0.3">
      <c r="B19" s="14" t="s">
        <v>32</v>
      </c>
      <c r="C19" s="124">
        <v>131.239</v>
      </c>
      <c r="D19" s="124">
        <v>209.922</v>
      </c>
      <c r="E19" s="124">
        <v>225.036</v>
      </c>
      <c r="F19" s="124">
        <v>198.56800000000001</v>
      </c>
      <c r="G19" s="124">
        <v>237.42500000000001</v>
      </c>
      <c r="H19" s="124">
        <v>308.38299999999998</v>
      </c>
      <c r="I19" s="148"/>
      <c r="J19" s="48" t="s">
        <v>26</v>
      </c>
      <c r="K19" s="48">
        <f t="shared" ref="K19:N19" si="10">SUM(K20:K27)</f>
        <v>5648.32</v>
      </c>
      <c r="L19" s="48">
        <f t="shared" si="10"/>
        <v>6734.2020000000002</v>
      </c>
      <c r="M19" s="41">
        <f t="shared" si="10"/>
        <v>7102.0000000000009</v>
      </c>
      <c r="N19" s="41">
        <f t="shared" si="10"/>
        <v>9264.7999999999993</v>
      </c>
      <c r="O19" s="81">
        <f>SUM(O20:O27)</f>
        <v>11434.76</v>
      </c>
      <c r="P19" s="81">
        <f>(SUM(P20:P27))</f>
        <v>10102.334000000003</v>
      </c>
      <c r="Q19" s="1"/>
      <c r="R19" s="1"/>
      <c r="S19" s="1"/>
      <c r="T19" s="1"/>
      <c r="U19" s="1"/>
      <c r="V19" s="1"/>
      <c r="W19" s="1"/>
      <c r="X19" s="1"/>
    </row>
    <row r="20" spans="2:24" ht="15" customHeight="1" x14ac:dyDescent="0.25">
      <c r="B20" s="14" t="s">
        <v>34</v>
      </c>
      <c r="C20" s="124">
        <v>0</v>
      </c>
      <c r="D20" s="124">
        <v>0</v>
      </c>
      <c r="E20" s="124">
        <v>0</v>
      </c>
      <c r="F20" s="124">
        <v>0</v>
      </c>
      <c r="G20" s="124">
        <v>0</v>
      </c>
      <c r="H20" s="124">
        <v>0</v>
      </c>
      <c r="I20" s="148"/>
      <c r="J20" s="45" t="s">
        <v>28</v>
      </c>
      <c r="K20" s="46">
        <v>1702.1020000000001</v>
      </c>
      <c r="L20" s="46">
        <v>1677.654</v>
      </c>
      <c r="M20" s="55">
        <v>2280.6</v>
      </c>
      <c r="N20" s="47">
        <v>2844.4</v>
      </c>
      <c r="O20" s="87">
        <v>4205.8590000000004</v>
      </c>
      <c r="P20" s="87">
        <v>2478.1370000000002</v>
      </c>
      <c r="Q20" s="1"/>
      <c r="R20" s="1"/>
      <c r="S20" s="1"/>
      <c r="T20" s="1"/>
      <c r="U20" s="1"/>
      <c r="V20" s="1"/>
      <c r="W20" s="1"/>
      <c r="X20" s="1"/>
    </row>
    <row r="21" spans="2:24" ht="15" customHeight="1" x14ac:dyDescent="0.25">
      <c r="B21" s="12" t="s">
        <v>35</v>
      </c>
      <c r="C21" s="20">
        <f t="shared" ref="C21:H21" si="11">C13+C17-C18-C19</f>
        <v>2221.1560000000004</v>
      </c>
      <c r="D21" s="20">
        <f t="shared" si="11"/>
        <v>772.26899999999932</v>
      </c>
      <c r="E21" s="20">
        <f t="shared" si="11"/>
        <v>1065.9159999999999</v>
      </c>
      <c r="F21" s="20">
        <f t="shared" si="11"/>
        <v>1617.1040000000007</v>
      </c>
      <c r="G21" s="20">
        <f t="shared" si="11"/>
        <v>2397.9569999999994</v>
      </c>
      <c r="H21" s="20">
        <f t="shared" si="11"/>
        <v>2655.9120000000007</v>
      </c>
      <c r="I21" s="148"/>
      <c r="J21" s="43" t="s">
        <v>30</v>
      </c>
      <c r="K21" s="42">
        <v>988.9</v>
      </c>
      <c r="L21" s="42">
        <v>1716.1980000000001</v>
      </c>
      <c r="M21" s="39">
        <v>1258.2</v>
      </c>
      <c r="N21" s="39">
        <v>1570.8</v>
      </c>
      <c r="O21" s="89">
        <v>1351.655</v>
      </c>
      <c r="P21" s="89">
        <v>1799.7049999999999</v>
      </c>
      <c r="Q21" s="1"/>
      <c r="R21" s="1"/>
      <c r="S21" s="1"/>
      <c r="T21" s="1"/>
      <c r="U21" s="1"/>
      <c r="V21" s="1"/>
      <c r="W21" s="1"/>
      <c r="X21" s="1"/>
    </row>
    <row r="22" spans="2:24" ht="15" customHeight="1" x14ac:dyDescent="0.25">
      <c r="B22" s="15" t="s">
        <v>37</v>
      </c>
      <c r="C22" s="21">
        <v>7.6150000000000002</v>
      </c>
      <c r="D22" s="21">
        <v>11.317</v>
      </c>
      <c r="E22" s="21">
        <v>21.651</v>
      </c>
      <c r="F22" s="21">
        <v>13.488</v>
      </c>
      <c r="G22" s="21">
        <v>26.806000000000001</v>
      </c>
      <c r="H22" s="21">
        <v>52.567</v>
      </c>
      <c r="I22" s="148"/>
      <c r="J22" s="43" t="s">
        <v>20</v>
      </c>
      <c r="K22" s="42"/>
      <c r="L22" s="42"/>
      <c r="M22" s="39">
        <v>99.2</v>
      </c>
      <c r="N22" s="39">
        <v>128.5</v>
      </c>
      <c r="O22" s="89">
        <v>111.81</v>
      </c>
      <c r="P22" s="89">
        <v>34.792000000000002</v>
      </c>
      <c r="Q22" s="1"/>
      <c r="R22" s="1"/>
      <c r="S22" s="1"/>
      <c r="T22" s="1"/>
      <c r="U22" s="1"/>
      <c r="V22" s="1"/>
      <c r="W22" s="1"/>
      <c r="X22" s="1"/>
    </row>
    <row r="23" spans="2:24" ht="15" customHeight="1" x14ac:dyDescent="0.25">
      <c r="B23" s="12" t="s">
        <v>39</v>
      </c>
      <c r="C23" s="20">
        <f t="shared" ref="C23:H23" si="12">C21+C22</f>
        <v>2228.7710000000002</v>
      </c>
      <c r="D23" s="20">
        <f t="shared" si="12"/>
        <v>783.58599999999933</v>
      </c>
      <c r="E23" s="20">
        <f t="shared" si="12"/>
        <v>1087.567</v>
      </c>
      <c r="F23" s="20">
        <f t="shared" si="12"/>
        <v>1630.5920000000008</v>
      </c>
      <c r="G23" s="20">
        <f t="shared" si="12"/>
        <v>2424.7629999999995</v>
      </c>
      <c r="H23" s="20">
        <f t="shared" si="12"/>
        <v>2708.4790000000007</v>
      </c>
      <c r="I23" s="148"/>
      <c r="J23" s="43" t="s">
        <v>33</v>
      </c>
      <c r="K23" s="42">
        <f>57.403+2099.832</f>
        <v>2157.2349999999997</v>
      </c>
      <c r="L23" s="42">
        <f>128.447+2115.846</f>
        <v>2244.2930000000001</v>
      </c>
      <c r="M23" s="39">
        <v>2522.6</v>
      </c>
      <c r="N23" s="39">
        <v>3863.8</v>
      </c>
      <c r="O23" s="89">
        <f>4608.198+106.818</f>
        <v>4715.0160000000005</v>
      </c>
      <c r="P23" s="89">
        <f>150.295+4440.489</f>
        <v>4590.7839999999997</v>
      </c>
      <c r="Q23" s="1"/>
      <c r="R23" s="1"/>
      <c r="S23" s="1"/>
      <c r="T23" s="1"/>
      <c r="U23" s="1"/>
      <c r="V23" s="1"/>
      <c r="W23" s="1"/>
      <c r="X23" s="1"/>
    </row>
    <row r="24" spans="2:24" ht="15" customHeight="1" x14ac:dyDescent="0.25">
      <c r="B24" s="14" t="s">
        <v>41</v>
      </c>
      <c r="C24" s="124">
        <v>655.51900000000001</v>
      </c>
      <c r="D24" s="124">
        <v>227.964</v>
      </c>
      <c r="E24" s="124">
        <v>305.01900000000001</v>
      </c>
      <c r="F24" s="124">
        <v>450.45</v>
      </c>
      <c r="G24" s="124">
        <v>646.06299999999999</v>
      </c>
      <c r="H24" s="124">
        <v>778.32500000000005</v>
      </c>
      <c r="I24" s="148"/>
      <c r="J24" s="43" t="s">
        <v>22</v>
      </c>
      <c r="K24" s="42">
        <v>326.34500000000003</v>
      </c>
      <c r="L24" s="42">
        <v>667.07899999999995</v>
      </c>
      <c r="M24" s="39">
        <v>190.3</v>
      </c>
      <c r="N24" s="39">
        <v>199.4</v>
      </c>
      <c r="O24" s="89">
        <v>260.58</v>
      </c>
      <c r="P24" s="89">
        <v>221.102</v>
      </c>
      <c r="Q24" s="1"/>
      <c r="R24" s="1"/>
      <c r="S24" s="1"/>
      <c r="T24" s="1"/>
      <c r="U24" s="1"/>
      <c r="V24" s="1"/>
      <c r="W24" s="1"/>
      <c r="X24" s="1"/>
    </row>
    <row r="25" spans="2:24" ht="15" customHeight="1" x14ac:dyDescent="0.25">
      <c r="B25" s="22" t="s">
        <v>43</v>
      </c>
      <c r="C25" s="23">
        <f t="shared" ref="C25:F25" si="13">(C24/C21)</f>
        <v>0.2951251510474725</v>
      </c>
      <c r="D25" s="23">
        <f t="shared" si="13"/>
        <v>0.29518729872622129</v>
      </c>
      <c r="E25" s="23">
        <f t="shared" si="13"/>
        <v>0.28615669527429932</v>
      </c>
      <c r="F25" s="23">
        <f t="shared" si="13"/>
        <v>0.27855351294660069</v>
      </c>
      <c r="G25" s="23">
        <f>(G24/G21)</f>
        <v>0.26942226236750705</v>
      </c>
      <c r="H25" s="23">
        <f>(H24/H21)</f>
        <v>0.29305376081737644</v>
      </c>
      <c r="I25" s="148"/>
      <c r="J25" s="43" t="s">
        <v>36</v>
      </c>
      <c r="K25" s="42">
        <v>91.5</v>
      </c>
      <c r="L25" s="42">
        <v>99.423000000000002</v>
      </c>
      <c r="M25" s="39">
        <v>181.1</v>
      </c>
      <c r="N25" s="39">
        <v>164.3</v>
      </c>
      <c r="O25" s="89">
        <v>289.13200000000001</v>
      </c>
      <c r="P25" s="89">
        <v>412.13600000000002</v>
      </c>
      <c r="Q25" s="1"/>
      <c r="R25" s="1"/>
      <c r="S25" s="1"/>
      <c r="T25" s="1"/>
      <c r="U25" s="1"/>
      <c r="V25" s="1"/>
      <c r="W25" s="1"/>
      <c r="X25" s="1"/>
    </row>
    <row r="26" spans="2:24" ht="15" customHeight="1" x14ac:dyDescent="0.25">
      <c r="B26" s="25" t="s">
        <v>45</v>
      </c>
      <c r="C26" s="26">
        <f t="shared" ref="C26:F26" si="14">C23-C24</f>
        <v>1573.2520000000002</v>
      </c>
      <c r="D26" s="26">
        <f t="shared" si="14"/>
        <v>555.62199999999939</v>
      </c>
      <c r="E26" s="26">
        <f t="shared" si="14"/>
        <v>782.548</v>
      </c>
      <c r="F26" s="26">
        <f t="shared" si="14"/>
        <v>1180.1420000000007</v>
      </c>
      <c r="G26" s="26">
        <v>1778.7</v>
      </c>
      <c r="H26" s="26">
        <v>1930.154</v>
      </c>
      <c r="I26" s="148"/>
      <c r="J26" s="43" t="s">
        <v>38</v>
      </c>
      <c r="K26" s="42">
        <v>103.57599999999999</v>
      </c>
      <c r="L26" s="42">
        <v>66.843999999999994</v>
      </c>
      <c r="M26" s="39">
        <v>109.7</v>
      </c>
      <c r="N26" s="39">
        <v>120.2</v>
      </c>
      <c r="O26" s="89">
        <v>117.691</v>
      </c>
      <c r="P26" s="89">
        <v>136.29499999999999</v>
      </c>
      <c r="Q26" s="1"/>
      <c r="R26" s="1"/>
      <c r="S26" s="1"/>
      <c r="T26" s="1"/>
      <c r="U26" s="1"/>
      <c r="V26" s="1"/>
      <c r="W26" s="1"/>
      <c r="X26" s="1"/>
    </row>
    <row r="27" spans="2:24" ht="15" customHeight="1" thickBot="1" x14ac:dyDescent="0.3">
      <c r="B27" s="12" t="s">
        <v>46</v>
      </c>
      <c r="C27" s="19">
        <f t="shared" ref="C27:F27" si="15">C26/C5</f>
        <v>0.13603936537122249</v>
      </c>
      <c r="D27" s="19">
        <f t="shared" si="15"/>
        <v>6.1132118485110083E-2</v>
      </c>
      <c r="E27" s="19">
        <f t="shared" si="15"/>
        <v>7.8661432408693499E-2</v>
      </c>
      <c r="F27" s="19">
        <f t="shared" si="15"/>
        <v>9.9903849881882209E-2</v>
      </c>
      <c r="G27" s="19">
        <f>G26/G5</f>
        <v>0.11079075272496855</v>
      </c>
      <c r="H27" s="19">
        <f>H26/H5</f>
        <v>0.11596669029474697</v>
      </c>
      <c r="I27" s="148"/>
      <c r="J27" s="52" t="s">
        <v>40</v>
      </c>
      <c r="K27" s="53">
        <v>278.66199999999998</v>
      </c>
      <c r="L27" s="53">
        <v>262.71100000000001</v>
      </c>
      <c r="M27" s="54">
        <v>460.3</v>
      </c>
      <c r="N27" s="54">
        <v>373.4</v>
      </c>
      <c r="O27" s="91">
        <v>383.017</v>
      </c>
      <c r="P27" s="91">
        <v>429.38299999999998</v>
      </c>
      <c r="Q27" s="1"/>
      <c r="R27" s="1"/>
      <c r="S27" s="1"/>
      <c r="T27" s="1"/>
      <c r="U27" s="1"/>
      <c r="V27" s="1"/>
      <c r="W27" s="1"/>
      <c r="X27" s="1"/>
    </row>
    <row r="28" spans="2:24" ht="15" customHeight="1" thickBot="1" x14ac:dyDescent="0.3">
      <c r="B28" s="118" t="s">
        <v>48</v>
      </c>
      <c r="C28" s="125"/>
      <c r="D28" s="125">
        <v>-17.23</v>
      </c>
      <c r="E28" s="125">
        <v>204.34200000000001</v>
      </c>
      <c r="F28" s="125">
        <v>2.0379999999999998</v>
      </c>
      <c r="G28" s="125">
        <v>418.07400000000001</v>
      </c>
      <c r="H28" s="125">
        <f>84.041+4823.463</f>
        <v>4907.5039999999999</v>
      </c>
      <c r="I28" s="148"/>
      <c r="J28" s="48" t="s">
        <v>42</v>
      </c>
      <c r="K28" s="48">
        <f>K19+K13</f>
        <v>6122.8589999999995</v>
      </c>
      <c r="L28" s="83">
        <f>L19+L13</f>
        <v>9284.1350000000002</v>
      </c>
      <c r="M28" s="41">
        <f>M19+M13</f>
        <v>9269.0000000000018</v>
      </c>
      <c r="N28" s="41">
        <f>N19+N13</f>
        <v>11017.5</v>
      </c>
      <c r="O28" s="81">
        <f>(O19+O13)</f>
        <v>12895.563</v>
      </c>
      <c r="P28" s="81">
        <f>(P19+P13)</f>
        <v>10716.303000000004</v>
      </c>
      <c r="Q28" s="1"/>
      <c r="R28" s="1"/>
      <c r="S28" s="1"/>
      <c r="T28" s="1"/>
      <c r="U28" s="1"/>
      <c r="V28" s="1"/>
      <c r="W28" s="1"/>
      <c r="X28" s="1"/>
    </row>
    <row r="29" spans="2:24" ht="15" customHeight="1" thickBot="1" x14ac:dyDescent="0.3">
      <c r="B29" s="12" t="s">
        <v>50</v>
      </c>
      <c r="C29" s="20"/>
      <c r="D29" s="20">
        <f t="shared" ref="D29:H29" si="16">D26+D28</f>
        <v>538.39199999999937</v>
      </c>
      <c r="E29" s="20">
        <f t="shared" si="16"/>
        <v>986.89</v>
      </c>
      <c r="F29" s="20">
        <f t="shared" si="16"/>
        <v>1182.1800000000007</v>
      </c>
      <c r="G29" s="128">
        <f>G26+G28</f>
        <v>2196.7739999999999</v>
      </c>
      <c r="H29" s="20">
        <f t="shared" si="16"/>
        <v>6837.6579999999994</v>
      </c>
      <c r="I29" s="148"/>
      <c r="J29" s="56" t="s">
        <v>44</v>
      </c>
      <c r="K29" s="56">
        <f>K28+K5</f>
        <v>10503.705999999998</v>
      </c>
      <c r="L29" s="84">
        <f>L28+L5</f>
        <v>14097.031999999999</v>
      </c>
      <c r="M29" s="57">
        <f>M28+M5</f>
        <v>15167.900000000001</v>
      </c>
      <c r="N29" s="57">
        <f>N28+N5</f>
        <v>18073.8</v>
      </c>
      <c r="O29" s="82">
        <f>(O28+O5)</f>
        <v>22024.190000000002</v>
      </c>
      <c r="P29" s="82">
        <f>(P28+P5)</f>
        <v>26279.599000000002</v>
      </c>
      <c r="Q29" s="1"/>
      <c r="R29" s="3"/>
      <c r="S29" s="3"/>
      <c r="T29" s="3"/>
      <c r="U29" s="3"/>
      <c r="V29" s="3"/>
      <c r="W29" s="3"/>
      <c r="X29" s="3"/>
    </row>
    <row r="30" spans="2:24" ht="15" customHeight="1" thickBot="1" x14ac:dyDescent="0.3">
      <c r="B30" s="14" t="s">
        <v>52</v>
      </c>
      <c r="C30" s="124">
        <f>-117</f>
        <v>-117</v>
      </c>
      <c r="D30" s="124">
        <v>-32.485999999999997</v>
      </c>
      <c r="E30" s="124">
        <v>139.828</v>
      </c>
      <c r="F30" s="124">
        <v>72.882000000000005</v>
      </c>
      <c r="G30" s="124">
        <v>-125.262</v>
      </c>
      <c r="H30" s="124">
        <v>99.247</v>
      </c>
      <c r="I30" s="148"/>
      <c r="J30" s="1"/>
      <c r="K30" s="1"/>
      <c r="L30" s="1"/>
      <c r="M30" s="1"/>
      <c r="N30" s="1"/>
      <c r="O30" s="3"/>
      <c r="P30" s="3"/>
      <c r="Q30" s="1"/>
      <c r="R30" s="3"/>
      <c r="S30" s="3"/>
      <c r="T30" s="3"/>
      <c r="U30" s="3"/>
      <c r="V30" s="3"/>
      <c r="W30" s="3"/>
      <c r="X30" s="1"/>
    </row>
    <row r="31" spans="2:24" ht="15" customHeight="1" thickBot="1" x14ac:dyDescent="0.3">
      <c r="B31" s="12" t="s">
        <v>54</v>
      </c>
      <c r="C31" s="20">
        <f>C26+C30</f>
        <v>1456.2520000000002</v>
      </c>
      <c r="D31" s="20">
        <f t="shared" ref="D31:F31" si="17">D29+D30</f>
        <v>505.90599999999938</v>
      </c>
      <c r="E31" s="20">
        <f t="shared" si="17"/>
        <v>1126.7180000000001</v>
      </c>
      <c r="F31" s="20">
        <f t="shared" si="17"/>
        <v>1255.0620000000008</v>
      </c>
      <c r="G31" s="20">
        <f>G29+G30</f>
        <v>2071.5119999999997</v>
      </c>
      <c r="H31" s="20">
        <f>H29+H30</f>
        <v>6936.9049999999997</v>
      </c>
      <c r="I31" s="148"/>
      <c r="J31" s="48" t="s">
        <v>47</v>
      </c>
      <c r="K31" s="48">
        <f t="shared" ref="K31:N31" si="18">SUM(K32:K43)</f>
        <v>3275.24</v>
      </c>
      <c r="L31" s="83">
        <f t="shared" si="18"/>
        <v>5862.0630000000001</v>
      </c>
      <c r="M31" s="41">
        <f t="shared" si="18"/>
        <v>5504.9999999999991</v>
      </c>
      <c r="N31" s="41">
        <f t="shared" si="18"/>
        <v>5578.6</v>
      </c>
      <c r="O31" s="81">
        <f>(SUM(O32:O43))</f>
        <v>6084.1689999999999</v>
      </c>
      <c r="P31" s="81">
        <f>(SUM(P32:P43))</f>
        <v>7023.4919999999984</v>
      </c>
      <c r="Q31" s="1"/>
      <c r="R31" s="1"/>
      <c r="S31" s="1"/>
      <c r="T31" s="1"/>
      <c r="U31" s="1"/>
      <c r="V31" s="1"/>
      <c r="W31" s="1"/>
      <c r="X31" s="1"/>
    </row>
    <row r="32" spans="2:24" ht="15" customHeight="1" x14ac:dyDescent="0.25">
      <c r="B32" s="11" t="s">
        <v>9</v>
      </c>
      <c r="C32" s="127"/>
      <c r="D32" s="127">
        <f t="shared" ref="D32:F32" si="19">D31/C31-1</f>
        <v>-0.65259721531712966</v>
      </c>
      <c r="E32" s="127">
        <f t="shared" si="19"/>
        <v>1.2271291504745969</v>
      </c>
      <c r="F32" s="127">
        <f t="shared" si="19"/>
        <v>0.11390960293525154</v>
      </c>
      <c r="G32" s="127">
        <f>G31/F31-1</f>
        <v>0.65052563140306874</v>
      </c>
      <c r="H32" s="127">
        <f>H31/G31-1</f>
        <v>2.3487158172388094</v>
      </c>
      <c r="I32" s="148"/>
      <c r="J32" s="45" t="s">
        <v>49</v>
      </c>
      <c r="K32" s="46">
        <v>1282.8150000000001</v>
      </c>
      <c r="L32" s="46">
        <v>3581.0219999999999</v>
      </c>
      <c r="M32" s="47">
        <v>3235.9</v>
      </c>
      <c r="N32" s="47">
        <v>3164.3</v>
      </c>
      <c r="O32" s="87">
        <v>3649.23</v>
      </c>
      <c r="P32" s="87">
        <v>3415.2730000000001</v>
      </c>
      <c r="Q32" s="1"/>
      <c r="R32" s="1"/>
      <c r="S32" s="1"/>
      <c r="T32" s="1"/>
      <c r="U32" s="1"/>
      <c r="V32" s="1"/>
      <c r="W32" s="1"/>
      <c r="X32" s="1"/>
    </row>
    <row r="33" spans="2:24" ht="15" customHeight="1" x14ac:dyDescent="0.25">
      <c r="B33" s="11" t="s">
        <v>57</v>
      </c>
      <c r="C33" s="127"/>
      <c r="D33" s="127"/>
      <c r="E33" s="127"/>
      <c r="F33" s="127">
        <f>+(F31/C31)^(1/3)-1</f>
        <v>-4.8352271719871553E-2</v>
      </c>
      <c r="G33" s="127">
        <f>+(G31/D31)^(1/3)-1</f>
        <v>0.59982522841975294</v>
      </c>
      <c r="H33" s="127">
        <f>+(H31/E31)^(1/3)-1</f>
        <v>0.83280743583019246</v>
      </c>
      <c r="I33" s="148"/>
      <c r="J33" s="43" t="s">
        <v>51</v>
      </c>
      <c r="K33" s="42">
        <v>6.3769999999999998</v>
      </c>
      <c r="L33" s="42">
        <v>12.03</v>
      </c>
      <c r="M33" s="39">
        <v>5.6</v>
      </c>
      <c r="N33" s="39">
        <v>91.5</v>
      </c>
      <c r="O33" s="89">
        <v>89.977000000000004</v>
      </c>
      <c r="P33" s="89">
        <v>138.471</v>
      </c>
      <c r="Q33" s="1"/>
      <c r="R33" s="1"/>
      <c r="S33" s="1"/>
      <c r="T33" s="1"/>
      <c r="U33" s="1"/>
      <c r="V33" s="1"/>
      <c r="W33" s="1"/>
      <c r="X33" s="1"/>
    </row>
    <row r="34" spans="2:24" ht="15" customHeight="1" x14ac:dyDescent="0.25">
      <c r="B34" s="27" t="s">
        <v>123</v>
      </c>
      <c r="C34" s="28">
        <v>128.69999999999999</v>
      </c>
      <c r="D34" s="28">
        <v>57.56</v>
      </c>
      <c r="E34" s="28">
        <v>86.19</v>
      </c>
      <c r="F34" s="28">
        <v>65.400000000000006</v>
      </c>
      <c r="G34" s="28">
        <v>167.34</v>
      </c>
      <c r="H34" s="95">
        <v>177.19</v>
      </c>
      <c r="I34" s="148"/>
      <c r="J34" s="43" t="s">
        <v>53</v>
      </c>
      <c r="K34" s="42">
        <v>378.33199999999999</v>
      </c>
      <c r="L34" s="42">
        <v>475.83600000000001</v>
      </c>
      <c r="M34" s="39">
        <v>611.70000000000005</v>
      </c>
      <c r="N34" s="39">
        <v>617.9</v>
      </c>
      <c r="O34" s="89">
        <v>550.38199999999995</v>
      </c>
      <c r="P34" s="89">
        <v>566.11199999999997</v>
      </c>
      <c r="Q34" s="1"/>
      <c r="R34" s="1"/>
      <c r="S34" s="1"/>
      <c r="T34" s="1"/>
      <c r="U34" s="1"/>
      <c r="V34" s="1"/>
      <c r="W34" s="1"/>
      <c r="X34" s="1"/>
    </row>
    <row r="35" spans="2:24" ht="15" customHeight="1" x14ac:dyDescent="0.25">
      <c r="B35" s="11" t="s">
        <v>9</v>
      </c>
      <c r="C35" s="126"/>
      <c r="D35" s="126">
        <f t="shared" ref="D35:F35" si="20">D34/C34-1</f>
        <v>-0.55275835275835272</v>
      </c>
      <c r="E35" s="126">
        <f t="shared" si="20"/>
        <v>0.49739402362751894</v>
      </c>
      <c r="F35" s="126">
        <f t="shared" si="20"/>
        <v>-0.24121127741037229</v>
      </c>
      <c r="G35" s="126">
        <f>G34/F34-1</f>
        <v>1.5587155963302752</v>
      </c>
      <c r="H35" s="126">
        <f>H34/G34-1</f>
        <v>5.8862196725230076E-2</v>
      </c>
      <c r="I35" s="148"/>
      <c r="J35" s="43" t="s">
        <v>55</v>
      </c>
      <c r="K35" s="42">
        <v>96.885999999999996</v>
      </c>
      <c r="L35" s="42">
        <v>434.55099999999999</v>
      </c>
      <c r="M35" s="39">
        <v>437.5</v>
      </c>
      <c r="N35" s="39">
        <v>423.5</v>
      </c>
      <c r="O35" s="89">
        <v>470.62200000000001</v>
      </c>
      <c r="P35" s="89">
        <v>410.846</v>
      </c>
      <c r="Q35" s="1"/>
      <c r="R35" s="1"/>
      <c r="S35" s="1"/>
      <c r="T35" s="1"/>
      <c r="U35" s="1"/>
      <c r="V35" s="1"/>
      <c r="W35" s="1"/>
      <c r="X35" s="1"/>
    </row>
    <row r="36" spans="2:24" ht="15" customHeight="1" thickBot="1" x14ac:dyDescent="0.3">
      <c r="B36" s="18" t="s">
        <v>11</v>
      </c>
      <c r="C36" s="131"/>
      <c r="D36" s="131"/>
      <c r="E36" s="131"/>
      <c r="F36" s="131">
        <f>+(F34/C34)^(1/3)-1</f>
        <v>-0.20200580184906558</v>
      </c>
      <c r="G36" s="131">
        <f>+(G34/D34)^(1/3)-1</f>
        <v>0.42722680321871009</v>
      </c>
      <c r="H36" s="131">
        <f>+(H34/E34)^(1/3)-1</f>
        <v>0.27153243378079628</v>
      </c>
      <c r="I36" s="148"/>
      <c r="J36" s="43" t="s">
        <v>56</v>
      </c>
      <c r="K36" s="42">
        <v>138.19800000000001</v>
      </c>
      <c r="L36" s="42">
        <v>125.514</v>
      </c>
      <c r="M36" s="39">
        <v>147.19999999999999</v>
      </c>
      <c r="N36" s="39">
        <v>160.69999999999999</v>
      </c>
      <c r="O36" s="89">
        <v>187.46100000000001</v>
      </c>
      <c r="P36" s="89">
        <v>240.029</v>
      </c>
      <c r="Q36" s="1"/>
      <c r="R36" s="1"/>
      <c r="S36" s="1"/>
      <c r="T36" s="1"/>
      <c r="U36" s="1"/>
      <c r="V36" s="1"/>
      <c r="W36" s="1"/>
      <c r="X36" s="1"/>
    </row>
    <row r="37" spans="2:24" ht="15" customHeight="1" thickBot="1" x14ac:dyDescent="0.3">
      <c r="B37" s="145" t="s">
        <v>124</v>
      </c>
      <c r="C37" s="145"/>
      <c r="D37" s="145"/>
      <c r="E37" s="145"/>
      <c r="F37" s="145"/>
      <c r="G37" s="145"/>
      <c r="H37" s="145"/>
      <c r="I37" s="148"/>
      <c r="J37" s="43" t="s">
        <v>58</v>
      </c>
      <c r="K37" s="42">
        <v>2.742</v>
      </c>
      <c r="L37" s="42">
        <v>2.742</v>
      </c>
      <c r="M37" s="39">
        <v>8.4</v>
      </c>
      <c r="N37" s="39">
        <v>8.6999999999999993</v>
      </c>
      <c r="O37" s="89">
        <v>9.766</v>
      </c>
      <c r="P37" s="89">
        <v>9.766</v>
      </c>
      <c r="Q37" s="1"/>
      <c r="R37" s="1"/>
      <c r="S37" s="1"/>
      <c r="T37" s="1"/>
      <c r="U37" s="1"/>
      <c r="V37" s="1"/>
      <c r="W37" s="1"/>
      <c r="X37" s="1"/>
    </row>
    <row r="38" spans="2:24" ht="15" customHeight="1" thickBot="1" x14ac:dyDescent="0.3">
      <c r="B38" s="150" t="s">
        <v>64</v>
      </c>
      <c r="C38" s="151"/>
      <c r="D38" s="151"/>
      <c r="E38" s="151"/>
      <c r="F38" s="151"/>
      <c r="G38" s="151"/>
      <c r="H38" s="152"/>
      <c r="I38" s="148"/>
      <c r="J38" s="43" t="s">
        <v>59</v>
      </c>
      <c r="K38" s="42">
        <v>582.28899999999999</v>
      </c>
      <c r="L38" s="42">
        <v>469.084</v>
      </c>
      <c r="M38" s="39">
        <v>375.6</v>
      </c>
      <c r="N38" s="39">
        <v>494.5</v>
      </c>
      <c r="O38" s="89">
        <v>816.7</v>
      </c>
      <c r="P38" s="89">
        <v>1287.4349999999999</v>
      </c>
      <c r="Q38" s="1"/>
      <c r="R38" s="1"/>
      <c r="S38" s="1"/>
      <c r="T38" s="1"/>
      <c r="U38" s="1"/>
      <c r="V38" s="1"/>
      <c r="W38" s="1"/>
      <c r="X38" s="1"/>
    </row>
    <row r="39" spans="2:24" ht="15" customHeight="1" thickBot="1" x14ac:dyDescent="0.3">
      <c r="B39" s="8" t="s">
        <v>2</v>
      </c>
      <c r="C39" s="9" t="s">
        <v>3</v>
      </c>
      <c r="D39" s="9" t="s">
        <v>4</v>
      </c>
      <c r="E39" s="9" t="s">
        <v>5</v>
      </c>
      <c r="F39" s="9" t="s">
        <v>6</v>
      </c>
      <c r="G39" s="9" t="s">
        <v>115</v>
      </c>
      <c r="H39" s="9" t="s">
        <v>121</v>
      </c>
      <c r="I39" s="148"/>
      <c r="J39" s="43" t="s">
        <v>60</v>
      </c>
      <c r="K39" s="42">
        <v>210.75299999999999</v>
      </c>
      <c r="L39" s="42">
        <v>89.39</v>
      </c>
      <c r="M39" s="44" t="s">
        <v>81</v>
      </c>
      <c r="N39" s="44" t="s">
        <v>81</v>
      </c>
      <c r="O39" s="89">
        <v>128.96</v>
      </c>
      <c r="P39" s="89">
        <v>141.315</v>
      </c>
      <c r="Q39" s="1"/>
      <c r="R39" s="1"/>
      <c r="S39" s="1"/>
      <c r="T39" s="1"/>
      <c r="U39" s="1"/>
      <c r="V39" s="1"/>
      <c r="W39" s="1"/>
      <c r="X39" s="1"/>
    </row>
    <row r="40" spans="2:24" ht="15" customHeight="1" x14ac:dyDescent="0.25">
      <c r="B40" s="29" t="s">
        <v>67</v>
      </c>
      <c r="C40" s="33">
        <v>307.78199999999998</v>
      </c>
      <c r="D40" s="33">
        <f>C48</f>
        <v>840.45999999999981</v>
      </c>
      <c r="E40" s="33">
        <f>D48</f>
        <v>422.84199999999981</v>
      </c>
      <c r="F40" s="138">
        <f>E48</f>
        <v>911.56299999999987</v>
      </c>
      <c r="G40" s="76">
        <f>F48</f>
        <v>1212.6819999999998</v>
      </c>
      <c r="H40" s="76">
        <f>G48</f>
        <v>971.15099999999984</v>
      </c>
      <c r="I40" s="148"/>
      <c r="J40" s="43" t="s">
        <v>61</v>
      </c>
      <c r="K40" s="44" t="s">
        <v>81</v>
      </c>
      <c r="L40" s="42">
        <v>3.23</v>
      </c>
      <c r="M40" s="39">
        <v>65.2</v>
      </c>
      <c r="N40" s="39">
        <v>73.7</v>
      </c>
      <c r="O40" s="89">
        <v>87.197000000000003</v>
      </c>
      <c r="P40" s="89">
        <v>705.28</v>
      </c>
      <c r="Q40" s="1"/>
      <c r="R40" s="1"/>
      <c r="S40" s="1"/>
      <c r="T40" s="1"/>
      <c r="U40" s="1"/>
      <c r="V40" s="1"/>
      <c r="W40" s="1"/>
      <c r="X40" s="1"/>
    </row>
    <row r="41" spans="2:24" ht="15" customHeight="1" x14ac:dyDescent="0.25">
      <c r="B41" s="14" t="s">
        <v>125</v>
      </c>
      <c r="C41" s="106" t="s">
        <v>81</v>
      </c>
      <c r="D41" s="106" t="s">
        <v>81</v>
      </c>
      <c r="E41" s="106" t="s">
        <v>81</v>
      </c>
      <c r="F41" s="106" t="s">
        <v>81</v>
      </c>
      <c r="G41" s="106" t="s">
        <v>81</v>
      </c>
      <c r="H41" s="129">
        <v>-170.92099999999999</v>
      </c>
      <c r="I41" s="148"/>
      <c r="J41" s="43" t="s">
        <v>62</v>
      </c>
      <c r="K41" s="42">
        <v>68.287000000000006</v>
      </c>
      <c r="L41" s="42">
        <v>70.655000000000001</v>
      </c>
      <c r="M41" s="39">
        <v>91.4</v>
      </c>
      <c r="N41" s="39">
        <v>15</v>
      </c>
      <c r="O41" s="89">
        <v>5.9089999999999998</v>
      </c>
      <c r="P41" s="137" t="s">
        <v>81</v>
      </c>
      <c r="Q41" s="1"/>
      <c r="R41" s="1"/>
      <c r="S41" s="1"/>
      <c r="T41" s="1"/>
      <c r="U41" s="1"/>
      <c r="V41" s="1"/>
      <c r="W41" s="1"/>
      <c r="X41" s="1"/>
    </row>
    <row r="42" spans="2:24" ht="15" customHeight="1" x14ac:dyDescent="0.25">
      <c r="B42" s="14" t="s">
        <v>69</v>
      </c>
      <c r="C42" s="34">
        <v>1411.337</v>
      </c>
      <c r="D42" s="34">
        <v>546.98299999999995</v>
      </c>
      <c r="E42" s="34">
        <v>2297.3040000000001</v>
      </c>
      <c r="F42" s="130">
        <v>1145.6179999999999</v>
      </c>
      <c r="G42" s="129">
        <v>1872.4290000000001</v>
      </c>
      <c r="H42" s="129">
        <v>-895.45399999999995</v>
      </c>
      <c r="I42" s="148"/>
      <c r="J42" s="43" t="s">
        <v>63</v>
      </c>
      <c r="K42" s="42">
        <v>45.771999999999998</v>
      </c>
      <c r="L42" s="42">
        <v>82.966999999999999</v>
      </c>
      <c r="M42" s="39">
        <v>38.1</v>
      </c>
      <c r="N42" s="39">
        <v>78.3</v>
      </c>
      <c r="O42" s="89">
        <v>57.939</v>
      </c>
      <c r="P42" s="89">
        <v>80.078000000000003</v>
      </c>
      <c r="Q42" s="1"/>
      <c r="R42" s="1"/>
      <c r="S42" s="1"/>
      <c r="T42" s="1"/>
      <c r="U42" s="1"/>
      <c r="V42" s="1"/>
      <c r="W42" s="1"/>
      <c r="X42" s="1"/>
    </row>
    <row r="43" spans="2:24" ht="15" customHeight="1" thickBot="1" x14ac:dyDescent="0.3">
      <c r="B43" s="14" t="s">
        <v>71</v>
      </c>
      <c r="C43" s="34">
        <v>-244.04400000000001</v>
      </c>
      <c r="D43" s="34">
        <v>-2865.6970000000001</v>
      </c>
      <c r="E43" s="34">
        <v>-356.57499999999999</v>
      </c>
      <c r="F43" s="130">
        <v>-511.18200000000002</v>
      </c>
      <c r="G43" s="129">
        <v>-945.68899999999996</v>
      </c>
      <c r="H43" s="129">
        <v>5288.3620000000001</v>
      </c>
      <c r="I43" s="148"/>
      <c r="J43" s="52" t="s">
        <v>65</v>
      </c>
      <c r="K43" s="53">
        <v>462.78899999999999</v>
      </c>
      <c r="L43" s="53">
        <v>515.04200000000003</v>
      </c>
      <c r="M43" s="54">
        <v>488.4</v>
      </c>
      <c r="N43" s="54">
        <v>450.5</v>
      </c>
      <c r="O43" s="91">
        <v>30.026</v>
      </c>
      <c r="P43" s="91">
        <v>28.887</v>
      </c>
      <c r="Q43" s="1"/>
      <c r="R43" s="1"/>
      <c r="S43" s="1"/>
      <c r="T43" s="1"/>
      <c r="U43" s="1"/>
      <c r="V43" s="1"/>
      <c r="W43" s="1"/>
      <c r="X43" s="1"/>
    </row>
    <row r="44" spans="2:24" ht="15" customHeight="1" thickBot="1" x14ac:dyDescent="0.3">
      <c r="B44" s="14" t="s">
        <v>73</v>
      </c>
      <c r="C44" s="34">
        <v>-534.58399999999995</v>
      </c>
      <c r="D44" s="34">
        <v>1992.521</v>
      </c>
      <c r="E44" s="34">
        <v>-1427.184</v>
      </c>
      <c r="F44" s="130">
        <v>-353.86099999999999</v>
      </c>
      <c r="G44" s="129">
        <v>-1019.999</v>
      </c>
      <c r="H44" s="129">
        <v>-881.61400000000003</v>
      </c>
      <c r="I44" s="148"/>
      <c r="J44" s="56" t="s">
        <v>66</v>
      </c>
      <c r="K44" s="56">
        <f>SUM(K46:K53)</f>
        <v>7228.4669999999996</v>
      </c>
      <c r="L44" s="56">
        <f>SUM(L46:L53)</f>
        <v>8234.969000000001</v>
      </c>
      <c r="M44" s="57">
        <f>SUM(M46:M53)</f>
        <v>9662.9000000000015</v>
      </c>
      <c r="N44" s="57">
        <f>SUM(N46:N53)</f>
        <v>12495.2</v>
      </c>
      <c r="O44" s="82">
        <f>(SUM(O46:O53))</f>
        <v>15940.020999999999</v>
      </c>
      <c r="P44" s="82">
        <f>(SUM(P46:P53))</f>
        <v>19256.106999999996</v>
      </c>
      <c r="Q44" s="1"/>
      <c r="R44" s="1"/>
      <c r="S44" s="1"/>
      <c r="T44" s="1"/>
      <c r="U44" s="1"/>
      <c r="V44" s="1"/>
      <c r="W44" s="1"/>
      <c r="X44" s="1"/>
    </row>
    <row r="45" spans="2:24" ht="15" customHeight="1" thickBot="1" x14ac:dyDescent="0.3">
      <c r="B45" s="14" t="s">
        <v>116</v>
      </c>
      <c r="C45" s="34">
        <f>-100.031</f>
        <v>-100.03100000000001</v>
      </c>
      <c r="D45" s="34">
        <v>-133.249</v>
      </c>
      <c r="E45" s="34">
        <v>-50.533999999999999</v>
      </c>
      <c r="F45" s="130">
        <v>20.544</v>
      </c>
      <c r="G45" s="129">
        <v>-148.27199999999999</v>
      </c>
      <c r="H45" s="129">
        <v>48.57</v>
      </c>
      <c r="I45" s="148"/>
      <c r="J45" s="48" t="s">
        <v>122</v>
      </c>
      <c r="K45" s="48">
        <f>K44-K19</f>
        <v>1580.1469999999999</v>
      </c>
      <c r="L45" s="48">
        <f>L44-L19</f>
        <v>1500.7670000000007</v>
      </c>
      <c r="M45" s="48">
        <f t="shared" ref="M45:O45" si="21">M44-M19</f>
        <v>2560.9000000000005</v>
      </c>
      <c r="N45" s="48">
        <f t="shared" si="21"/>
        <v>3230.4000000000015</v>
      </c>
      <c r="O45" s="83">
        <f t="shared" si="21"/>
        <v>4505.2609999999986</v>
      </c>
      <c r="P45" s="81">
        <f>P44-P19</f>
        <v>9153.7729999999938</v>
      </c>
      <c r="Q45" s="1"/>
      <c r="R45" s="1"/>
      <c r="S45" s="1"/>
      <c r="T45" s="1"/>
      <c r="U45" s="1"/>
      <c r="V45" s="1"/>
      <c r="W45" s="1"/>
      <c r="X45" s="1"/>
    </row>
    <row r="46" spans="2:24" ht="15" customHeight="1" thickBot="1" x14ac:dyDescent="0.3">
      <c r="B46" s="105" t="s">
        <v>117</v>
      </c>
      <c r="C46" s="106" t="s">
        <v>81</v>
      </c>
      <c r="D46" s="107">
        <v>41.823999999999998</v>
      </c>
      <c r="E46" s="107">
        <v>25.71</v>
      </c>
      <c r="F46" s="139" t="s">
        <v>81</v>
      </c>
      <c r="G46" s="140" t="s">
        <v>81</v>
      </c>
      <c r="H46" s="140" t="s">
        <v>81</v>
      </c>
      <c r="I46" s="148"/>
      <c r="J46" s="45" t="s">
        <v>68</v>
      </c>
      <c r="K46" s="46">
        <v>1961.569</v>
      </c>
      <c r="L46" s="46">
        <v>2586.1239999999998</v>
      </c>
      <c r="M46" s="47">
        <v>2533.1</v>
      </c>
      <c r="N46" s="47">
        <v>2955</v>
      </c>
      <c r="O46" s="87">
        <v>3419.0250000000001</v>
      </c>
      <c r="P46" s="87">
        <v>3700.01</v>
      </c>
      <c r="Q46" s="1"/>
      <c r="R46" s="1"/>
      <c r="S46" s="1"/>
      <c r="T46" s="1"/>
      <c r="U46" s="1"/>
      <c r="V46" s="1"/>
      <c r="W46" s="1"/>
      <c r="X46" s="1"/>
    </row>
    <row r="47" spans="2:24" ht="15" customHeight="1" thickBot="1" x14ac:dyDescent="0.3">
      <c r="B47" s="108" t="s">
        <v>77</v>
      </c>
      <c r="C47" s="109">
        <f t="shared" ref="C47:G47" si="22">+C42+C43+C44+C45</f>
        <v>532.67799999999988</v>
      </c>
      <c r="D47" s="109">
        <f t="shared" si="22"/>
        <v>-459.44200000000001</v>
      </c>
      <c r="E47" s="109">
        <f t="shared" si="22"/>
        <v>463.01100000000008</v>
      </c>
      <c r="F47" s="110">
        <f>F42+F43+F44+F45</f>
        <v>301.11899999999991</v>
      </c>
      <c r="G47" s="110">
        <f t="shared" si="22"/>
        <v>-241.53099999999989</v>
      </c>
      <c r="H47" s="110">
        <f>+H42+H43+H44+H45</f>
        <v>3559.8640000000005</v>
      </c>
      <c r="I47" s="148"/>
      <c r="J47" s="43" t="s">
        <v>70</v>
      </c>
      <c r="K47" s="42">
        <v>671.702</v>
      </c>
      <c r="L47" s="42">
        <v>1109.3040000000001</v>
      </c>
      <c r="M47" s="39">
        <v>1764</v>
      </c>
      <c r="N47" s="39">
        <v>2492</v>
      </c>
      <c r="O47" s="89">
        <v>3687.402</v>
      </c>
      <c r="P47" s="89">
        <v>1270.567</v>
      </c>
      <c r="Q47" s="1"/>
      <c r="R47" s="1"/>
      <c r="S47" s="1"/>
      <c r="T47" s="1"/>
      <c r="U47" s="1"/>
      <c r="V47" s="1"/>
      <c r="W47" s="1"/>
      <c r="X47" s="1"/>
    </row>
    <row r="48" spans="2:24" ht="15" customHeight="1" thickBot="1" x14ac:dyDescent="0.3">
      <c r="B48" s="103" t="s">
        <v>79</v>
      </c>
      <c r="C48" s="102">
        <f>C40+C47</f>
        <v>840.45999999999981</v>
      </c>
      <c r="D48" s="102">
        <f>D40+D47+D46</f>
        <v>422.84199999999981</v>
      </c>
      <c r="E48" s="102">
        <f>E40+E47+E46</f>
        <v>911.56299999999987</v>
      </c>
      <c r="F48" s="104">
        <f>F40+F47</f>
        <v>1212.6819999999998</v>
      </c>
      <c r="G48" s="104">
        <f>G40+G47</f>
        <v>971.15099999999984</v>
      </c>
      <c r="H48" s="104">
        <f>H40+H47+H41</f>
        <v>4360.0940000000001</v>
      </c>
      <c r="I48" s="148"/>
      <c r="J48" s="43" t="s">
        <v>72</v>
      </c>
      <c r="K48" s="42">
        <v>2926.2629999999999</v>
      </c>
      <c r="L48" s="42">
        <v>3205.377</v>
      </c>
      <c r="M48" s="39">
        <v>3258.5</v>
      </c>
      <c r="N48" s="39">
        <v>4267.8</v>
      </c>
      <c r="O48" s="89">
        <v>5471.8890000000001</v>
      </c>
      <c r="P48" s="89">
        <v>7315.45</v>
      </c>
      <c r="Q48" s="1"/>
      <c r="R48" s="1"/>
      <c r="S48" s="1"/>
      <c r="T48" s="1"/>
      <c r="U48" s="1"/>
      <c r="V48" s="1"/>
      <c r="W48" s="1"/>
      <c r="X48" s="1"/>
    </row>
    <row r="49" spans="2:24" ht="15" customHeight="1" thickBot="1" x14ac:dyDescent="0.3">
      <c r="B49" s="146"/>
      <c r="C49" s="146"/>
      <c r="D49" s="146"/>
      <c r="E49" s="146"/>
      <c r="F49" s="146"/>
      <c r="G49" s="146"/>
      <c r="H49" s="146"/>
      <c r="I49" s="148"/>
      <c r="J49" s="43" t="s">
        <v>74</v>
      </c>
      <c r="K49" s="42">
        <f>840.46+87.717</f>
        <v>928.17700000000002</v>
      </c>
      <c r="L49" s="42">
        <f>422.842+152.465</f>
        <v>575.30700000000002</v>
      </c>
      <c r="M49" s="39">
        <v>1523.7</v>
      </c>
      <c r="N49" s="39">
        <v>2130.6999999999998</v>
      </c>
      <c r="O49" s="89">
        <f>971.152+1617.792</f>
        <v>2588.944</v>
      </c>
      <c r="P49" s="89">
        <f>4360.094+1926.646</f>
        <v>6286.74</v>
      </c>
      <c r="Q49" s="1"/>
      <c r="R49" s="1"/>
      <c r="S49" s="1"/>
      <c r="T49" s="1"/>
      <c r="U49" s="1"/>
      <c r="V49" s="1"/>
      <c r="W49" s="1"/>
      <c r="X49" s="1"/>
    </row>
    <row r="50" spans="2:24" ht="15" customHeight="1" thickBot="1" x14ac:dyDescent="0.3">
      <c r="B50" s="8" t="s">
        <v>83</v>
      </c>
      <c r="C50" s="9" t="s">
        <v>3</v>
      </c>
      <c r="D50" s="9" t="s">
        <v>4</v>
      </c>
      <c r="E50" s="9" t="s">
        <v>5</v>
      </c>
      <c r="F50" s="9" t="s">
        <v>6</v>
      </c>
      <c r="G50" s="9" t="s">
        <v>115</v>
      </c>
      <c r="H50" s="9" t="s">
        <v>121</v>
      </c>
      <c r="I50" s="148"/>
      <c r="J50" s="43" t="s">
        <v>75</v>
      </c>
      <c r="K50" s="42">
        <v>9.0239999999999991</v>
      </c>
      <c r="L50" s="42">
        <v>5.6260000000000003</v>
      </c>
      <c r="M50" s="39"/>
      <c r="N50" s="39">
        <v>0.6</v>
      </c>
      <c r="O50" s="89">
        <v>0.48399999999999999</v>
      </c>
      <c r="P50" s="89">
        <v>0.53</v>
      </c>
      <c r="Q50" s="1"/>
      <c r="R50" s="1"/>
      <c r="S50" s="1"/>
      <c r="T50" s="1"/>
      <c r="U50" s="1"/>
      <c r="V50" s="1"/>
      <c r="W50" s="1"/>
      <c r="X50" s="1"/>
    </row>
    <row r="51" spans="2:24" ht="15" customHeight="1" x14ac:dyDescent="0.25">
      <c r="B51" s="30" t="s">
        <v>84</v>
      </c>
      <c r="C51" s="31">
        <f t="shared" ref="C51:G51" si="23">C42</f>
        <v>1411.337</v>
      </c>
      <c r="D51" s="31">
        <f t="shared" si="23"/>
        <v>546.98299999999995</v>
      </c>
      <c r="E51" s="31">
        <f t="shared" si="23"/>
        <v>2297.3040000000001</v>
      </c>
      <c r="F51" s="31">
        <f t="shared" si="23"/>
        <v>1145.6179999999999</v>
      </c>
      <c r="G51" s="31">
        <f t="shared" si="23"/>
        <v>1872.4290000000001</v>
      </c>
      <c r="H51" s="31">
        <f>H42</f>
        <v>-895.45399999999995</v>
      </c>
      <c r="I51" s="148"/>
      <c r="J51" s="43" t="s">
        <v>76</v>
      </c>
      <c r="K51" s="42">
        <v>31.241</v>
      </c>
      <c r="L51" s="42">
        <v>21.58</v>
      </c>
      <c r="M51" s="39">
        <v>48.6</v>
      </c>
      <c r="N51" s="39">
        <v>78.099999999999994</v>
      </c>
      <c r="O51" s="89">
        <v>104.381</v>
      </c>
      <c r="P51" s="89">
        <v>98.552999999999997</v>
      </c>
      <c r="Q51" s="1"/>
      <c r="R51" s="1"/>
      <c r="S51" s="1"/>
      <c r="T51" s="1"/>
      <c r="U51" s="1"/>
      <c r="V51" s="1"/>
      <c r="W51" s="1"/>
      <c r="X51" s="1"/>
    </row>
    <row r="52" spans="2:24" ht="15" customHeight="1" thickBot="1" x14ac:dyDescent="0.3">
      <c r="B52" s="100" t="s">
        <v>118</v>
      </c>
      <c r="C52" s="101">
        <f>178.495-65.514</f>
        <v>112.98100000000001</v>
      </c>
      <c r="D52" s="101">
        <f>1198.805-24.275</f>
        <v>1174.53</v>
      </c>
      <c r="E52" s="101">
        <f>234.324-380.173</f>
        <v>-145.84899999999999</v>
      </c>
      <c r="F52" s="101">
        <f>252.498-8.963</f>
        <v>243.535</v>
      </c>
      <c r="G52" s="101">
        <f>396.685-73.617</f>
        <v>323.06799999999998</v>
      </c>
      <c r="H52" s="101">
        <f>426.511-10.698</f>
        <v>415.81300000000005</v>
      </c>
      <c r="I52" s="148"/>
      <c r="J52" s="43" t="s">
        <v>78</v>
      </c>
      <c r="K52" s="42">
        <v>27.45</v>
      </c>
      <c r="L52" s="42">
        <v>40.636000000000003</v>
      </c>
      <c r="M52" s="39">
        <v>12.8</v>
      </c>
      <c r="N52" s="39">
        <v>45.4</v>
      </c>
      <c r="O52" s="89">
        <v>91.984999999999999</v>
      </c>
      <c r="P52" s="89">
        <v>25.622</v>
      </c>
      <c r="Q52" s="1"/>
      <c r="R52" s="1"/>
      <c r="S52" s="1"/>
      <c r="T52" s="1"/>
      <c r="U52" s="1"/>
      <c r="V52" s="1"/>
      <c r="W52" s="1"/>
      <c r="X52" s="1"/>
    </row>
    <row r="53" spans="2:24" ht="15" customHeight="1" thickBot="1" x14ac:dyDescent="0.3">
      <c r="B53" s="98" t="s">
        <v>87</v>
      </c>
      <c r="C53" s="102">
        <f>C51-C52</f>
        <v>1298.356</v>
      </c>
      <c r="D53" s="102">
        <f t="shared" ref="D53:H53" si="24">D51-D52</f>
        <v>-627.54700000000003</v>
      </c>
      <c r="E53" s="102">
        <f t="shared" si="24"/>
        <v>2443.1530000000002</v>
      </c>
      <c r="F53" s="102">
        <f t="shared" si="24"/>
        <v>902.08299999999997</v>
      </c>
      <c r="G53" s="102">
        <f>G51-G52</f>
        <v>1549.3610000000001</v>
      </c>
      <c r="H53" s="102">
        <f>H51+H52</f>
        <v>-479.64099999999991</v>
      </c>
      <c r="I53" s="148"/>
      <c r="J53" s="52" t="s">
        <v>80</v>
      </c>
      <c r="K53" s="53">
        <v>673.04100000000005</v>
      </c>
      <c r="L53" s="53">
        <v>691.01499999999999</v>
      </c>
      <c r="M53" s="54">
        <v>522.20000000000005</v>
      </c>
      <c r="N53" s="54">
        <v>525.6</v>
      </c>
      <c r="O53" s="91">
        <v>575.91099999999994</v>
      </c>
      <c r="P53" s="91">
        <v>558.63499999999999</v>
      </c>
      <c r="Q53" s="1"/>
      <c r="R53" s="1"/>
      <c r="S53" s="1"/>
      <c r="T53" s="1"/>
      <c r="U53" s="1"/>
      <c r="V53" s="1"/>
      <c r="W53" s="1"/>
      <c r="X53" s="1"/>
    </row>
    <row r="54" spans="2:24" ht="15" customHeight="1" thickBot="1" x14ac:dyDescent="0.3">
      <c r="B54" s="121"/>
      <c r="C54" s="121"/>
      <c r="D54" s="121"/>
      <c r="E54" s="121"/>
      <c r="F54" s="121"/>
      <c r="G54" s="121"/>
      <c r="H54" s="121"/>
      <c r="I54" s="148"/>
      <c r="J54" s="56" t="s">
        <v>82</v>
      </c>
      <c r="K54" s="56">
        <f>K44+K31</f>
        <v>10503.706999999999</v>
      </c>
      <c r="L54" s="84">
        <f>L44+L31</f>
        <v>14097.032000000001</v>
      </c>
      <c r="M54" s="57">
        <f>M44+M31</f>
        <v>15167.900000000001</v>
      </c>
      <c r="N54" s="57">
        <f>N44+N31</f>
        <v>18073.800000000003</v>
      </c>
      <c r="O54" s="82">
        <f>(O44+O31)</f>
        <v>22024.19</v>
      </c>
      <c r="P54" s="82">
        <f>(P44+P31)</f>
        <v>26279.598999999995</v>
      </c>
      <c r="Q54" s="1"/>
      <c r="R54" s="1"/>
      <c r="S54" s="1"/>
      <c r="T54" s="1"/>
      <c r="U54" s="1"/>
      <c r="V54" s="1"/>
      <c r="W54" s="1"/>
      <c r="X54" s="1"/>
    </row>
    <row r="55" spans="2:24" ht="15" customHeight="1" thickBot="1" x14ac:dyDescent="0.3">
      <c r="B55" s="8" t="s">
        <v>83</v>
      </c>
      <c r="C55" s="9" t="s">
        <v>3</v>
      </c>
      <c r="D55" s="37" t="s">
        <v>4</v>
      </c>
      <c r="E55" s="37" t="s">
        <v>5</v>
      </c>
      <c r="F55" s="37" t="s">
        <v>6</v>
      </c>
      <c r="G55" s="37" t="s">
        <v>115</v>
      </c>
      <c r="H55" s="9" t="s">
        <v>121</v>
      </c>
      <c r="I55" s="148"/>
      <c r="J55" s="144"/>
      <c r="K55" s="144"/>
      <c r="L55" s="144"/>
      <c r="M55" s="144"/>
      <c r="N55" s="144"/>
      <c r="O55" s="144"/>
      <c r="P55" s="144"/>
      <c r="Q55" s="1"/>
      <c r="R55" s="1"/>
      <c r="S55" s="1"/>
      <c r="T55" s="1"/>
      <c r="U55" s="1"/>
      <c r="V55" s="1"/>
      <c r="W55" s="1"/>
      <c r="X55" s="1"/>
    </row>
    <row r="56" spans="2:24" ht="15" customHeight="1" thickBot="1" x14ac:dyDescent="0.3">
      <c r="B56" s="36" t="s">
        <v>90</v>
      </c>
      <c r="C56" s="92">
        <v>9767080</v>
      </c>
      <c r="D56" s="92">
        <v>9767080</v>
      </c>
      <c r="E56" s="92">
        <v>9767080</v>
      </c>
      <c r="F56" s="92">
        <v>9767080</v>
      </c>
      <c r="G56" s="92">
        <v>9767080</v>
      </c>
      <c r="H56" s="92">
        <v>9767080</v>
      </c>
      <c r="I56" s="148"/>
      <c r="J56" s="150" t="s">
        <v>88</v>
      </c>
      <c r="K56" s="151"/>
      <c r="L56" s="151"/>
      <c r="M56" s="151"/>
      <c r="N56" s="151"/>
      <c r="O56" s="151"/>
      <c r="P56" s="152"/>
      <c r="Q56" s="1"/>
      <c r="R56" s="1"/>
      <c r="S56" s="1"/>
      <c r="T56" s="1"/>
      <c r="U56" s="1"/>
      <c r="V56" s="1"/>
      <c r="W56" s="1"/>
      <c r="X56" s="1"/>
    </row>
    <row r="57" spans="2:24" ht="15" customHeight="1" thickBot="1" x14ac:dyDescent="0.3">
      <c r="B57" s="17" t="s">
        <v>92</v>
      </c>
      <c r="C57" s="35">
        <f>C56*K58/1000000</f>
        <v>8129.140684</v>
      </c>
      <c r="D57" s="35">
        <f>D56*L58/1000000</f>
        <v>2743.0844179999999</v>
      </c>
      <c r="E57" s="35">
        <f>E56*M58/1000000</f>
        <v>5793.8318559999998</v>
      </c>
      <c r="F57" s="35">
        <f>F56*N58/1000000</f>
        <v>8157.4652159999996</v>
      </c>
      <c r="G57" s="35">
        <f>G56*O58/1000000</f>
        <v>23443.922124000001</v>
      </c>
      <c r="H57" s="35">
        <f>H56*P58/1000000</f>
        <v>33114.796386000002</v>
      </c>
      <c r="I57" s="148"/>
      <c r="J57" s="8" t="s">
        <v>89</v>
      </c>
      <c r="K57" s="37" t="s">
        <v>3</v>
      </c>
      <c r="L57" s="9" t="s">
        <v>4</v>
      </c>
      <c r="M57" s="9" t="s">
        <v>5</v>
      </c>
      <c r="N57" s="9" t="s">
        <v>6</v>
      </c>
      <c r="O57" s="9" t="s">
        <v>115</v>
      </c>
      <c r="P57" s="9" t="s">
        <v>121</v>
      </c>
      <c r="Q57" s="1"/>
      <c r="R57" s="1"/>
      <c r="S57" s="1"/>
      <c r="T57" s="1"/>
      <c r="U57" s="1"/>
      <c r="V57" s="1"/>
      <c r="W57" s="1"/>
      <c r="X57" s="1"/>
    </row>
    <row r="58" spans="2:24" ht="15" customHeight="1" x14ac:dyDescent="0.25">
      <c r="B58" s="16" t="s">
        <v>94</v>
      </c>
      <c r="C58" s="38">
        <f>K11</f>
        <v>1217.5439999999999</v>
      </c>
      <c r="D58" s="38">
        <f>L11</f>
        <v>3581.8140000000003</v>
      </c>
      <c r="E58" s="38">
        <f>M11</f>
        <v>2741.1000000000004</v>
      </c>
      <c r="F58" s="38">
        <f>N11</f>
        <v>2790.8</v>
      </c>
      <c r="G58" s="38">
        <f>O11</f>
        <v>2262.2269999999999</v>
      </c>
      <c r="H58" s="38">
        <f>P11</f>
        <v>2065.174</v>
      </c>
      <c r="I58" s="148"/>
      <c r="J58" s="69" t="s">
        <v>91</v>
      </c>
      <c r="K58" s="93">
        <v>832.3</v>
      </c>
      <c r="L58" s="94">
        <v>280.85000000000002</v>
      </c>
      <c r="M58" s="94">
        <v>593.20000000000005</v>
      </c>
      <c r="N58" s="94">
        <v>835.2</v>
      </c>
      <c r="O58" s="94">
        <v>2400.3000000000002</v>
      </c>
      <c r="P58" s="94">
        <v>3390.45</v>
      </c>
      <c r="Q58" s="1"/>
      <c r="R58" s="1"/>
      <c r="S58" s="1"/>
      <c r="T58" s="1"/>
      <c r="U58" s="1"/>
      <c r="V58" s="1"/>
      <c r="W58" s="1"/>
      <c r="X58" s="1"/>
    </row>
    <row r="59" spans="2:24" ht="15" customHeight="1" thickBot="1" x14ac:dyDescent="0.3">
      <c r="B59" s="96" t="s">
        <v>96</v>
      </c>
      <c r="C59" s="97">
        <f>K49</f>
        <v>928.17700000000002</v>
      </c>
      <c r="D59" s="97">
        <f>L49</f>
        <v>575.30700000000002</v>
      </c>
      <c r="E59" s="97">
        <f>M49</f>
        <v>1523.7</v>
      </c>
      <c r="F59" s="97">
        <f>N49</f>
        <v>2130.6999999999998</v>
      </c>
      <c r="G59" s="97">
        <f>O49</f>
        <v>2588.944</v>
      </c>
      <c r="H59" s="97">
        <f>P49</f>
        <v>6286.74</v>
      </c>
      <c r="I59" s="148"/>
      <c r="J59" s="69" t="s">
        <v>93</v>
      </c>
      <c r="K59" s="62">
        <f t="shared" ref="K59:P59" si="25">C34</f>
        <v>128.69999999999999</v>
      </c>
      <c r="L59" s="24">
        <f t="shared" si="25"/>
        <v>57.56</v>
      </c>
      <c r="M59" s="24">
        <f t="shared" si="25"/>
        <v>86.19</v>
      </c>
      <c r="N59" s="24">
        <f t="shared" si="25"/>
        <v>65.400000000000006</v>
      </c>
      <c r="O59" s="24">
        <f t="shared" si="25"/>
        <v>167.34</v>
      </c>
      <c r="P59" s="24">
        <f t="shared" si="25"/>
        <v>177.19</v>
      </c>
      <c r="Q59" s="1"/>
      <c r="R59" s="1"/>
      <c r="S59" s="1"/>
      <c r="T59" s="1"/>
      <c r="U59" s="1"/>
      <c r="V59" s="1"/>
      <c r="W59" s="1"/>
      <c r="X59" s="1"/>
    </row>
    <row r="60" spans="2:24" ht="15" customHeight="1" thickBot="1" x14ac:dyDescent="0.3">
      <c r="B60" s="98" t="s">
        <v>98</v>
      </c>
      <c r="C60" s="99">
        <f t="shared" ref="C60:H60" si="26">C57+C58-C59</f>
        <v>8418.5076840000002</v>
      </c>
      <c r="D60" s="99">
        <f t="shared" si="26"/>
        <v>5749.5914180000009</v>
      </c>
      <c r="E60" s="99">
        <f t="shared" si="26"/>
        <v>7011.2318559999994</v>
      </c>
      <c r="F60" s="99">
        <f t="shared" si="26"/>
        <v>8817.5652159999991</v>
      </c>
      <c r="G60" s="99">
        <f t="shared" si="26"/>
        <v>23117.205124</v>
      </c>
      <c r="H60" s="99">
        <f t="shared" si="26"/>
        <v>28893.230386000003</v>
      </c>
      <c r="I60" s="148"/>
      <c r="J60" s="70" t="s">
        <v>95</v>
      </c>
      <c r="K60" s="64">
        <f>(K5*1000000)/C56</f>
        <v>448.53190513439023</v>
      </c>
      <c r="L60" s="58">
        <f>(L5*1000000)/D56</f>
        <v>492.76723442420865</v>
      </c>
      <c r="M60" s="58">
        <f>(M5*1000000)/E56</f>
        <v>603.95737518275689</v>
      </c>
      <c r="N60" s="58">
        <f>(N5*1000000)/F56</f>
        <v>722.45747961519703</v>
      </c>
      <c r="O60" s="58">
        <f>(O5*1000000)/G56</f>
        <v>934.63215208639633</v>
      </c>
      <c r="P60" s="58">
        <f>(P5*1000000)/H56</f>
        <v>1593.4440999766562</v>
      </c>
      <c r="Q60" s="1"/>
      <c r="R60" s="1"/>
      <c r="S60" s="1"/>
      <c r="T60" s="1"/>
      <c r="U60" s="1"/>
      <c r="V60" s="1"/>
      <c r="W60" s="1"/>
      <c r="X60" s="1"/>
    </row>
    <row r="61" spans="2:24" ht="15" customHeight="1" x14ac:dyDescent="0.25">
      <c r="B61" s="1"/>
      <c r="C61" s="1"/>
      <c r="D61" s="1"/>
      <c r="E61" s="1"/>
      <c r="F61" s="1"/>
      <c r="G61" s="1"/>
      <c r="H61" s="1"/>
      <c r="I61" s="148"/>
      <c r="J61" s="69" t="s">
        <v>97</v>
      </c>
      <c r="K61" s="63">
        <v>7.5</v>
      </c>
      <c r="L61" s="21">
        <v>7.5</v>
      </c>
      <c r="M61" s="21">
        <v>10</v>
      </c>
      <c r="N61" s="21">
        <v>10</v>
      </c>
      <c r="O61" s="21">
        <v>20</v>
      </c>
      <c r="P61" s="21">
        <v>20</v>
      </c>
      <c r="Q61" s="1"/>
      <c r="R61" s="1"/>
      <c r="S61" s="1"/>
      <c r="T61" s="1"/>
      <c r="U61" s="1"/>
      <c r="V61" s="1"/>
      <c r="W61" s="1"/>
      <c r="X61" s="1"/>
    </row>
    <row r="62" spans="2:24" ht="15" customHeight="1" x14ac:dyDescent="0.25">
      <c r="B62" s="1"/>
      <c r="C62" s="1"/>
      <c r="D62" s="1"/>
      <c r="E62" s="1"/>
      <c r="F62" s="1"/>
      <c r="G62" s="1"/>
      <c r="H62" s="1"/>
      <c r="I62" s="148"/>
      <c r="J62" s="70" t="s">
        <v>99</v>
      </c>
      <c r="K62" s="64">
        <f t="shared" ref="K62:N62" si="27">(K58/K59)</f>
        <v>6.4669774669774673</v>
      </c>
      <c r="L62" s="58">
        <f t="shared" si="27"/>
        <v>4.8792564280750526</v>
      </c>
      <c r="M62" s="58">
        <f t="shared" si="27"/>
        <v>6.8824689639169288</v>
      </c>
      <c r="N62" s="58">
        <f t="shared" si="27"/>
        <v>12.770642201834862</v>
      </c>
      <c r="O62" s="58">
        <f t="shared" ref="O62:P62" si="28">(O58/O59)</f>
        <v>14.343850842595913</v>
      </c>
      <c r="P62" s="58">
        <f t="shared" si="28"/>
        <v>19.134544838873524</v>
      </c>
      <c r="Q62" s="1"/>
      <c r="R62" s="119"/>
      <c r="S62" s="1"/>
      <c r="T62" s="1"/>
      <c r="U62" s="1"/>
      <c r="V62" s="1"/>
      <c r="W62" s="1"/>
      <c r="X62" s="1"/>
    </row>
    <row r="63" spans="2:24" ht="15" customHeight="1" x14ac:dyDescent="0.25">
      <c r="B63" s="1"/>
      <c r="C63" s="1"/>
      <c r="D63" s="1"/>
      <c r="E63" s="1"/>
      <c r="F63" s="1"/>
      <c r="G63" s="1"/>
      <c r="H63" s="1"/>
      <c r="I63" s="148"/>
      <c r="J63" s="70" t="s">
        <v>100</v>
      </c>
      <c r="K63" s="64">
        <f t="shared" ref="K63:N63" si="29">(K58/K60)</f>
        <v>1.8556093568207241</v>
      </c>
      <c r="L63" s="58">
        <f t="shared" si="29"/>
        <v>0.56994455065213323</v>
      </c>
      <c r="M63" s="58">
        <f t="shared" si="29"/>
        <v>0.98218851921544681</v>
      </c>
      <c r="N63" s="58">
        <f t="shared" si="29"/>
        <v>1.1560541949747039</v>
      </c>
      <c r="O63" s="58">
        <f t="shared" ref="O63" si="30">(O58/O60)</f>
        <v>2.568176147847864</v>
      </c>
      <c r="P63" s="58">
        <f t="shared" ref="P63" si="31">(P58/P60)</f>
        <v>2.1277495709135135</v>
      </c>
      <c r="Q63" s="1"/>
      <c r="R63" s="1"/>
      <c r="S63" s="1"/>
      <c r="T63" s="1"/>
      <c r="U63" s="1"/>
      <c r="V63" s="1"/>
      <c r="W63" s="1"/>
      <c r="X63" s="1"/>
    </row>
    <row r="64" spans="2:24" ht="15" customHeight="1" x14ac:dyDescent="0.25">
      <c r="B64" s="1"/>
      <c r="C64" s="1"/>
      <c r="D64" s="1"/>
      <c r="E64" s="1"/>
      <c r="F64" s="1"/>
      <c r="G64" s="1"/>
      <c r="H64" s="1"/>
      <c r="I64" s="148"/>
      <c r="J64" s="70" t="s">
        <v>101</v>
      </c>
      <c r="K64" s="64">
        <f>C60/C13</f>
        <v>3.5974683708527757</v>
      </c>
      <c r="L64" s="58">
        <f>D60/D13</f>
        <v>4.7844883503992248</v>
      </c>
      <c r="M64" s="58">
        <f>E60/E13</f>
        <v>4.4776456294744635</v>
      </c>
      <c r="N64" s="58">
        <f>F60/F13</f>
        <v>4.1940573564910482</v>
      </c>
      <c r="O64" s="58">
        <f>G60/G13</f>
        <v>8.6436260970356873</v>
      </c>
      <c r="P64" s="58">
        <f>H60/H13</f>
        <v>9.6846782612834499</v>
      </c>
      <c r="Q64" s="1"/>
      <c r="R64" s="1"/>
      <c r="S64" s="1"/>
      <c r="T64" s="1"/>
      <c r="U64" s="1"/>
      <c r="V64" s="1"/>
      <c r="W64" s="1"/>
      <c r="X64" s="1"/>
    </row>
    <row r="65" spans="2:24" ht="15" customHeight="1" x14ac:dyDescent="0.25">
      <c r="B65" s="1"/>
      <c r="C65" s="1"/>
      <c r="D65" s="1"/>
      <c r="E65" s="1"/>
      <c r="F65" s="1"/>
      <c r="G65" s="1"/>
      <c r="H65" s="1"/>
      <c r="I65" s="148"/>
      <c r="J65" s="71" t="s">
        <v>102</v>
      </c>
      <c r="K65" s="65">
        <f t="shared" ref="K65:P65" si="32">C26/K5</f>
        <v>0.35912050797482775</v>
      </c>
      <c r="L65" s="59">
        <f t="shared" si="32"/>
        <v>0.11544439866467107</v>
      </c>
      <c r="M65" s="59">
        <f t="shared" si="32"/>
        <v>0.13265998745528826</v>
      </c>
      <c r="N65" s="59">
        <f t="shared" si="32"/>
        <v>0.16724657398353257</v>
      </c>
      <c r="O65" s="59">
        <f t="shared" si="32"/>
        <v>0.1948485790908096</v>
      </c>
      <c r="P65" s="59">
        <f t="shared" si="32"/>
        <v>0.12401961641030282</v>
      </c>
      <c r="Q65" s="1"/>
      <c r="R65" s="1"/>
      <c r="S65" s="1"/>
      <c r="T65" s="1"/>
      <c r="U65" s="1"/>
      <c r="V65" s="1"/>
      <c r="W65" s="1"/>
      <c r="X65" s="1"/>
    </row>
    <row r="66" spans="2:24" ht="15" customHeight="1" x14ac:dyDescent="0.25">
      <c r="B66" s="1"/>
      <c r="C66" s="1"/>
      <c r="D66" s="1"/>
      <c r="E66" s="1"/>
      <c r="F66" s="1"/>
      <c r="G66" s="1"/>
      <c r="H66" s="1"/>
      <c r="I66" s="148"/>
      <c r="J66" s="71" t="s">
        <v>103</v>
      </c>
      <c r="K66" s="66">
        <f t="shared" ref="K66:N66" si="33">(C21+C19)/K19</f>
        <v>0.41647693473457603</v>
      </c>
      <c r="L66" s="59">
        <f t="shared" si="33"/>
        <v>0.14585113425465993</v>
      </c>
      <c r="M66" s="59">
        <f t="shared" si="33"/>
        <v>0.18177302168403264</v>
      </c>
      <c r="N66" s="59">
        <f t="shared" si="33"/>
        <v>0.19597530437786037</v>
      </c>
      <c r="O66" s="59">
        <f>(G21+G19)/O19</f>
        <v>0.23047112488587426</v>
      </c>
      <c r="P66" s="59">
        <f>(H21+H19)/P19</f>
        <v>0.29342674673001307</v>
      </c>
      <c r="Q66" s="4"/>
      <c r="R66" s="1"/>
      <c r="S66" s="1"/>
      <c r="T66" s="1"/>
      <c r="U66" s="1"/>
      <c r="V66" s="1"/>
      <c r="W66" s="1"/>
      <c r="X66" s="1"/>
    </row>
    <row r="67" spans="2:24" ht="15" customHeight="1" x14ac:dyDescent="0.25">
      <c r="B67" s="1"/>
      <c r="C67" s="1"/>
      <c r="D67" s="1"/>
      <c r="E67" s="1"/>
      <c r="F67" s="1"/>
      <c r="G67" s="1"/>
      <c r="H67" s="1"/>
      <c r="I67" s="148"/>
      <c r="J67" s="70" t="s">
        <v>104</v>
      </c>
      <c r="K67" s="64">
        <f t="shared" ref="K67:O67" si="34">K11/K5</f>
        <v>0.27792433746259571</v>
      </c>
      <c r="L67" s="58">
        <f t="shared" si="34"/>
        <v>0.74421164633275971</v>
      </c>
      <c r="M67" s="58">
        <f t="shared" si="34"/>
        <v>0.46467985556629204</v>
      </c>
      <c r="N67" s="58">
        <f t="shared" si="34"/>
        <v>0.395504726272976</v>
      </c>
      <c r="O67" s="58">
        <f t="shared" si="34"/>
        <v>0.24781678559108614</v>
      </c>
      <c r="P67" s="58">
        <f t="shared" ref="P67" si="35">P11/P5</f>
        <v>0.1326951566043594</v>
      </c>
      <c r="Q67" s="5"/>
      <c r="R67" s="1"/>
      <c r="S67" s="1"/>
      <c r="T67" s="1"/>
      <c r="U67" s="1"/>
      <c r="V67" s="1"/>
      <c r="W67" s="1"/>
      <c r="X67" s="1"/>
    </row>
    <row r="68" spans="2:24" ht="15" customHeight="1" x14ac:dyDescent="0.25">
      <c r="B68" s="1"/>
      <c r="C68" s="1"/>
      <c r="D68" s="1"/>
      <c r="E68" s="1"/>
      <c r="F68" s="1"/>
      <c r="G68" s="2"/>
      <c r="H68" s="1"/>
      <c r="I68" s="148"/>
      <c r="J68" s="70" t="s">
        <v>105</v>
      </c>
      <c r="K68" s="64">
        <f t="shared" ref="K68:O68" si="36">(K11-K49)/K5</f>
        <v>6.6052751899347284E-2</v>
      </c>
      <c r="L68" s="58">
        <f t="shared" si="36"/>
        <v>0.62467719546044731</v>
      </c>
      <c r="M68" s="58">
        <f t="shared" si="36"/>
        <v>0.20637746020444492</v>
      </c>
      <c r="N68" s="58">
        <f t="shared" si="36"/>
        <v>9.3547609937219278E-2</v>
      </c>
      <c r="O68" s="58">
        <f t="shared" si="36"/>
        <v>-3.5790376800366591E-2</v>
      </c>
      <c r="P68" s="58">
        <f t="shared" ref="P68" si="37">(P11-P49)/P5</f>
        <v>-0.2712514110121661</v>
      </c>
      <c r="Q68" s="1"/>
      <c r="R68" s="1"/>
      <c r="S68" s="1"/>
      <c r="T68" s="1"/>
      <c r="U68" s="1"/>
      <c r="V68" s="1"/>
      <c r="W68" s="1"/>
      <c r="X68" s="1"/>
    </row>
    <row r="69" spans="2:24" ht="15.75" customHeight="1" x14ac:dyDescent="0.25">
      <c r="B69" s="2"/>
      <c r="C69" s="2"/>
      <c r="D69" s="2"/>
      <c r="E69" s="2"/>
      <c r="F69" s="2"/>
      <c r="G69" s="1"/>
      <c r="H69" s="2"/>
      <c r="I69" s="148"/>
      <c r="J69" s="72" t="s">
        <v>106</v>
      </c>
      <c r="K69" s="65">
        <f t="shared" ref="K69:N69" si="38">K61/K59</f>
        <v>5.8275058275058279E-2</v>
      </c>
      <c r="L69" s="59">
        <f t="shared" si="38"/>
        <v>0.13029881862404447</v>
      </c>
      <c r="M69" s="59">
        <f t="shared" si="38"/>
        <v>0.1160227404571296</v>
      </c>
      <c r="N69" s="59">
        <f t="shared" si="38"/>
        <v>0.1529051987767584</v>
      </c>
      <c r="O69" s="59">
        <f t="shared" ref="O69" si="39">O61/O59</f>
        <v>0.11951715071112705</v>
      </c>
      <c r="P69" s="59">
        <f>P61/P59</f>
        <v>0.11287318697443423</v>
      </c>
      <c r="Q69" s="1"/>
      <c r="R69" s="1"/>
      <c r="S69" s="1"/>
      <c r="T69" s="1"/>
      <c r="U69" s="1"/>
      <c r="V69" s="1"/>
      <c r="W69" s="1"/>
      <c r="X69" s="1"/>
    </row>
    <row r="70" spans="2:24" ht="15.75" customHeight="1" x14ac:dyDescent="0.25">
      <c r="B70" s="1"/>
      <c r="C70" s="1"/>
      <c r="D70" s="1"/>
      <c r="E70" s="1"/>
      <c r="F70" s="1"/>
      <c r="G70" s="1"/>
      <c r="H70" s="1"/>
      <c r="I70" s="148"/>
      <c r="J70" s="70" t="s">
        <v>107</v>
      </c>
      <c r="K70" s="67" t="s">
        <v>108</v>
      </c>
      <c r="L70" s="60">
        <f>(AVERAGE(K48:L48)/D5*365)</f>
        <v>123.12026178826152</v>
      </c>
      <c r="M70" s="60">
        <f>(AVERAGE(L48:M48)/E5*365)</f>
        <v>118.57873616875074</v>
      </c>
      <c r="N70" s="60">
        <f>(AVERAGE(M48:N48)/F5*365)</f>
        <v>116.2766074161387</v>
      </c>
      <c r="O70" s="60">
        <f>(AVERAGE(N48:O48)/G5*365)</f>
        <v>110.71558683314784</v>
      </c>
      <c r="P70" s="60">
        <f>(AVERAGE(O48:P48)/H5*365)</f>
        <v>140.21173032049074</v>
      </c>
      <c r="Q70" s="6"/>
      <c r="R70" s="1"/>
      <c r="S70" s="1"/>
      <c r="T70" s="1"/>
      <c r="U70" s="1"/>
      <c r="V70" s="1"/>
      <c r="W70" s="1"/>
      <c r="X70" s="1"/>
    </row>
    <row r="71" spans="2:24" ht="15" customHeight="1" x14ac:dyDescent="0.25">
      <c r="B71" s="1"/>
      <c r="C71" s="1"/>
      <c r="D71" s="1"/>
      <c r="E71" s="1"/>
      <c r="F71" s="1"/>
      <c r="G71" s="1"/>
      <c r="H71" s="1"/>
      <c r="I71" s="148"/>
      <c r="J71" s="70" t="s">
        <v>109</v>
      </c>
      <c r="K71" s="67" t="s">
        <v>108</v>
      </c>
      <c r="L71" s="60">
        <f>(AVERAGE(K23:L23)/D8*365)</f>
        <v>101.84643972473225</v>
      </c>
      <c r="M71" s="60">
        <f>(AVERAGE(L23:M23)/E8*365)</f>
        <v>103.7829362708584</v>
      </c>
      <c r="N71" s="60">
        <f>(AVERAGE(M23:N23)/F8*365)</f>
        <v>120.02801537282309</v>
      </c>
      <c r="O71" s="60">
        <f>(AVERAGE(N23:O23)/G8*365)</f>
        <v>117.01204526809163</v>
      </c>
      <c r="P71" s="60">
        <f>(AVERAGE(O23:P23)/H8*365)</f>
        <v>124.32128006868197</v>
      </c>
      <c r="Q71" s="2"/>
      <c r="R71" s="1"/>
      <c r="S71" s="2"/>
      <c r="T71" s="2"/>
      <c r="U71" s="2"/>
      <c r="V71" s="2"/>
      <c r="W71" s="2"/>
      <c r="X71" s="2"/>
    </row>
    <row r="72" spans="2:24" ht="15" customHeight="1" x14ac:dyDescent="0.25">
      <c r="B72" s="1"/>
      <c r="C72" s="1"/>
      <c r="D72" s="1"/>
      <c r="E72" s="1"/>
      <c r="F72" s="1"/>
      <c r="G72" s="1"/>
      <c r="H72" s="1"/>
      <c r="I72" s="148"/>
      <c r="J72" s="73" t="s">
        <v>110</v>
      </c>
      <c r="K72" s="67" t="s">
        <v>108</v>
      </c>
      <c r="L72" s="60">
        <f>AVERAGE(K46:L46)/SUM(D9:D10)*365</f>
        <v>211.2367842429999</v>
      </c>
      <c r="M72" s="60">
        <f>AVERAGE(L46:M46)/SUM(E9:E10)*365</f>
        <v>219.86745706062973</v>
      </c>
      <c r="N72" s="60">
        <f>AVERAGE(M46:N46)/SUM(F9:F10)*365</f>
        <v>194.33657435155547</v>
      </c>
      <c r="O72" s="60">
        <f>AVERAGE(N46:O46)/SUM(G9:G10)*365</f>
        <v>335.99709151523689</v>
      </c>
      <c r="P72" s="60">
        <f>AVERAGE(O46:P46)/SUM(H9:H10)*365</f>
        <v>373.91536104243107</v>
      </c>
      <c r="Q72" s="3"/>
      <c r="R72" s="120"/>
      <c r="S72" s="1"/>
      <c r="T72" s="1"/>
      <c r="U72" s="1"/>
      <c r="V72" s="1"/>
      <c r="W72" s="1"/>
      <c r="X72" s="1"/>
    </row>
    <row r="73" spans="2:24" ht="15" customHeight="1" x14ac:dyDescent="0.25">
      <c r="B73" s="1"/>
      <c r="C73" s="1"/>
      <c r="D73" s="1"/>
      <c r="E73" s="1"/>
      <c r="F73" s="1"/>
      <c r="G73" s="1"/>
      <c r="H73" s="1"/>
      <c r="I73" s="148"/>
      <c r="J73" s="70" t="s">
        <v>111</v>
      </c>
      <c r="K73" s="67" t="s">
        <v>112</v>
      </c>
      <c r="L73" s="60">
        <f t="shared" ref="L73:N73" si="40">L70+L72-L71</f>
        <v>232.51060630652916</v>
      </c>
      <c r="M73" s="60">
        <f t="shared" si="40"/>
        <v>234.66325695852208</v>
      </c>
      <c r="N73" s="60">
        <f t="shared" si="40"/>
        <v>190.5851663948711</v>
      </c>
      <c r="O73" s="60">
        <f t="shared" ref="O73:P73" si="41">O70+O72-O71</f>
        <v>329.70063308029307</v>
      </c>
      <c r="P73" s="60">
        <f t="shared" si="41"/>
        <v>389.8058112942399</v>
      </c>
      <c r="Q73" s="1"/>
      <c r="R73" s="1"/>
      <c r="S73" s="1"/>
      <c r="T73" s="1"/>
      <c r="U73" s="1"/>
      <c r="V73" s="1"/>
      <c r="W73" s="1"/>
      <c r="X73" s="1"/>
    </row>
    <row r="74" spans="2:24" ht="15" customHeight="1" x14ac:dyDescent="0.25">
      <c r="B74" s="1"/>
      <c r="C74" s="1"/>
      <c r="D74" s="1"/>
      <c r="E74" s="1"/>
      <c r="F74" s="1"/>
      <c r="G74" s="1"/>
      <c r="H74" s="1"/>
      <c r="I74" s="148"/>
      <c r="J74" s="70" t="s">
        <v>119</v>
      </c>
      <c r="K74" s="67" t="s">
        <v>112</v>
      </c>
      <c r="L74" s="60">
        <f>((AVERAGE(K45,L45)/D5)*365)</f>
        <v>61.863210858289143</v>
      </c>
      <c r="M74" s="60">
        <f t="shared" ref="M74:P74" si="42">((AVERAGE(L45,M45)/E5)*365)</f>
        <v>74.510597834445406</v>
      </c>
      <c r="N74" s="60">
        <f t="shared" si="42"/>
        <v>89.471947242215194</v>
      </c>
      <c r="O74" s="60">
        <f t="shared" si="42"/>
        <v>87.934866006224141</v>
      </c>
      <c r="P74" s="60">
        <f t="shared" si="42"/>
        <v>149.76976770901379</v>
      </c>
      <c r="Q74" s="1"/>
      <c r="R74" s="1"/>
      <c r="S74" s="1"/>
      <c r="T74" s="1"/>
      <c r="U74" s="1"/>
      <c r="V74" s="1"/>
      <c r="W74" s="1"/>
      <c r="X74" s="1"/>
    </row>
    <row r="75" spans="2:24" ht="15.75" customHeight="1" x14ac:dyDescent="0.25">
      <c r="B75" s="1"/>
      <c r="C75" s="1"/>
      <c r="D75" s="1"/>
      <c r="E75" s="1"/>
      <c r="F75" s="1"/>
      <c r="G75" s="1"/>
      <c r="H75" s="1"/>
      <c r="I75" s="148"/>
      <c r="J75" s="73" t="s">
        <v>113</v>
      </c>
      <c r="K75" s="65">
        <f t="shared" ref="K75:P75" si="43">C19/K11</f>
        <v>0.1077899443469805</v>
      </c>
      <c r="L75" s="59">
        <f t="shared" si="43"/>
        <v>5.8607733399891782E-2</v>
      </c>
      <c r="M75" s="59">
        <f t="shared" si="43"/>
        <v>8.2096968370362247E-2</v>
      </c>
      <c r="N75" s="59">
        <f t="shared" si="43"/>
        <v>7.1150924466102911E-2</v>
      </c>
      <c r="O75" s="59">
        <f t="shared" si="43"/>
        <v>0.10495189032754008</v>
      </c>
      <c r="P75" s="59">
        <f t="shared" si="43"/>
        <v>0.14932543214276375</v>
      </c>
      <c r="Q75" s="1"/>
      <c r="R75" s="1"/>
      <c r="S75" s="1"/>
      <c r="T75" s="1"/>
      <c r="U75" s="1"/>
      <c r="V75" s="1"/>
      <c r="W75" s="1"/>
      <c r="X75" s="1"/>
    </row>
    <row r="76" spans="2:24" ht="15" customHeight="1" thickBot="1" x14ac:dyDescent="0.3">
      <c r="B76" s="1"/>
      <c r="C76" s="1"/>
      <c r="D76" s="1"/>
      <c r="E76" s="1"/>
      <c r="F76" s="1"/>
      <c r="G76" s="1"/>
      <c r="H76" s="1"/>
      <c r="I76" s="148"/>
      <c r="J76" s="74" t="s">
        <v>114</v>
      </c>
      <c r="K76" s="68">
        <f t="shared" ref="K76:P76" si="44">(C13-C18)/C19</f>
        <v>16.351290393861586</v>
      </c>
      <c r="L76" s="61">
        <f t="shared" si="44"/>
        <v>3.9494097807757136</v>
      </c>
      <c r="M76" s="61">
        <f t="shared" si="44"/>
        <v>5.3161760784941068</v>
      </c>
      <c r="N76" s="61">
        <f t="shared" si="44"/>
        <v>8.7111619193424943</v>
      </c>
      <c r="O76" s="61">
        <f t="shared" si="44"/>
        <v>10.090887648731176</v>
      </c>
      <c r="P76" s="61">
        <f t="shared" si="44"/>
        <v>8.6976292467483631</v>
      </c>
      <c r="Q76" s="1"/>
      <c r="R76" s="1"/>
      <c r="S76" s="1"/>
      <c r="T76" s="1"/>
      <c r="U76" s="1"/>
      <c r="V76" s="1"/>
      <c r="W76" s="1"/>
      <c r="X76" s="1"/>
    </row>
    <row r="77" spans="2:24" ht="15" customHeight="1" x14ac:dyDescent="0.25">
      <c r="B77" s="1"/>
      <c r="C77" s="1"/>
      <c r="D77" s="1"/>
      <c r="E77" s="1"/>
      <c r="F77" s="1"/>
      <c r="G77" s="1"/>
      <c r="H77" s="1"/>
      <c r="I77" s="1"/>
      <c r="J77" s="149"/>
      <c r="K77" s="149"/>
      <c r="L77" s="149"/>
      <c r="M77" s="149"/>
      <c r="N77" s="149"/>
      <c r="O77" s="149"/>
      <c r="P77" s="149"/>
      <c r="Q77" s="1"/>
      <c r="R77" s="1"/>
      <c r="S77" s="1"/>
      <c r="T77" s="1"/>
      <c r="U77" s="1"/>
      <c r="V77" s="1"/>
      <c r="W77" s="1"/>
      <c r="X77" s="1"/>
    </row>
    <row r="78" spans="2:24" ht="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6"/>
      <c r="L78" s="7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2:24" ht="1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6"/>
      <c r="L79" s="7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2:24" ht="1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6"/>
      <c r="L80" s="7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2:24" ht="1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6"/>
      <c r="L81" s="7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2:24" ht="15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6"/>
      <c r="L82" s="7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2:24" ht="15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6"/>
      <c r="L83" s="7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2:24" ht="15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6"/>
      <c r="L84" s="7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2:24" ht="15.75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6"/>
      <c r="L85" s="7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2:24" ht="15.75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6"/>
      <c r="L86" s="6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2:24" ht="15.75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6"/>
      <c r="L87" s="6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2:24" ht="15.75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6"/>
      <c r="L88" s="6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2:24" ht="15.75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6"/>
      <c r="L89" s="6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2:24" ht="15.75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6"/>
      <c r="L90" s="6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2:24" ht="15.75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6"/>
      <c r="L91" s="6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2:24" ht="15.75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6"/>
      <c r="L92" s="6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2:24" ht="15.75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6"/>
      <c r="L93" s="6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2:24" ht="15.75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6"/>
      <c r="L94" s="6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2:24" ht="15.75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6"/>
      <c r="L95" s="6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2:24" ht="15.75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6"/>
      <c r="L96" s="6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2:24" ht="15.75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6"/>
      <c r="L97" s="6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2:24" ht="15.75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6"/>
      <c r="L98" s="6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2:24" ht="15.75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6"/>
      <c r="L99" s="6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2:24" ht="15.75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6"/>
      <c r="L100" s="6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2:24" ht="15.75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6"/>
      <c r="L101" s="6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2:24" ht="15.75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6"/>
      <c r="L102" s="6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2:24" ht="15.75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6"/>
      <c r="L103" s="6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2:24" ht="15.75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6"/>
      <c r="L104" s="6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2:24" ht="15.75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6"/>
      <c r="L105" s="6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2:24" ht="15.75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6"/>
      <c r="L106" s="6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2:24" ht="15.75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6"/>
      <c r="L107" s="6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2:24" ht="15.75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6"/>
      <c r="L108" s="6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2:24" ht="15.75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6"/>
      <c r="L109" s="6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2:24" ht="15.75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6"/>
      <c r="L110" s="6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2:24" ht="15.75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6"/>
      <c r="L111" s="6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2:24" ht="15.75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6"/>
      <c r="L112" s="6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2:24" ht="15.75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6"/>
      <c r="L113" s="6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2:24" ht="15.75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6"/>
      <c r="L114" s="6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2:24" ht="15.75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6"/>
      <c r="L115" s="6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2:24" ht="15.75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6"/>
      <c r="L116" s="6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2:24" ht="15.75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6"/>
      <c r="L117" s="6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2:24" ht="15.75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6"/>
      <c r="L118" s="6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2:24" ht="15.75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6"/>
      <c r="L119" s="6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2:24" ht="15.75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6"/>
      <c r="L120" s="6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2:24" ht="15.75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6"/>
      <c r="L121" s="6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2:24" ht="15.75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6"/>
      <c r="L122" s="6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2:24" ht="15.75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6"/>
      <c r="L123" s="6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2:24" ht="15.75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6"/>
      <c r="L124" s="6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2:24" ht="15.75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6"/>
      <c r="L125" s="6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2:24" ht="15.75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6"/>
      <c r="L126" s="6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2:24" ht="15.75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6"/>
      <c r="L127" s="6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2:24" ht="15.75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6"/>
      <c r="L128" s="6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2:24" ht="15.75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6"/>
      <c r="L129" s="6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2:24" ht="15.75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6"/>
      <c r="L130" s="6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2:24" ht="15.75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6"/>
      <c r="L131" s="6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2:24" ht="15.75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6"/>
      <c r="L132" s="6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2:24" ht="15.75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6"/>
      <c r="L133" s="6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2:24" ht="15.75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6"/>
      <c r="L134" s="6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2:24" ht="15.75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6"/>
      <c r="L135" s="6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2:24" ht="15.75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6"/>
      <c r="L136" s="6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2:24" ht="15.75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6"/>
      <c r="L137" s="6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2:24" ht="15.75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6"/>
      <c r="L138" s="6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2:24" ht="15.75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6"/>
      <c r="L139" s="6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2:24" ht="15.75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6"/>
      <c r="L140" s="6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2:24" ht="15.75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6"/>
      <c r="L141" s="6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2:24" ht="15.75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6"/>
      <c r="L142" s="6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2:24" ht="15.75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6"/>
      <c r="L143" s="6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2:24" ht="15.75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6"/>
      <c r="L144" s="6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2:24" ht="15.75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6"/>
      <c r="L145" s="6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2:24" ht="15.75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6"/>
      <c r="L146" s="6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2:24" ht="15.75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6"/>
      <c r="L147" s="6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2:24" ht="15.75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6"/>
      <c r="L148" s="6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2:24" ht="15.75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6"/>
      <c r="L149" s="6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2:24" ht="15.75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6"/>
      <c r="L150" s="6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2:24" ht="15.75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6"/>
      <c r="L151" s="6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2:24" ht="15.75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6"/>
      <c r="L152" s="6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2:24" ht="15.75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6"/>
      <c r="L153" s="6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2:24" ht="15.75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6"/>
      <c r="L154" s="6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2:24" ht="15.75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6"/>
      <c r="L155" s="6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2:24" ht="15.75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6"/>
      <c r="L156" s="6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2:24" ht="15.75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6"/>
      <c r="L157" s="6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2:24" ht="15.75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6"/>
      <c r="L158" s="6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2:24" ht="15.75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6"/>
      <c r="L159" s="6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2:24" ht="15.75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6"/>
      <c r="L160" s="6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2:24" ht="15.75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6"/>
      <c r="L161" s="6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2:24" ht="15.75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6"/>
      <c r="L162" s="6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2:24" ht="15.75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6"/>
      <c r="L163" s="6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2:24" ht="15.75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6"/>
      <c r="L164" s="6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2:24" ht="15.75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6"/>
      <c r="L165" s="6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2:24" ht="15.75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6"/>
      <c r="L166" s="6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2:24" ht="15.75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6"/>
      <c r="L167" s="6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2:24" ht="15.75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6"/>
      <c r="L168" s="6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2:24" ht="15.75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6"/>
      <c r="L169" s="6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2:24" ht="15.75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6"/>
      <c r="L170" s="6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2:24" ht="15.75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6"/>
      <c r="L171" s="6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2:24" ht="15.75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6"/>
      <c r="L172" s="6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2:24" ht="15.75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6"/>
      <c r="L173" s="6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2:24" ht="15.75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6"/>
      <c r="L174" s="6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2:24" ht="15.75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6"/>
      <c r="L175" s="6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2:24" ht="15.75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6"/>
      <c r="L176" s="6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2:24" ht="15.75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6"/>
      <c r="L177" s="6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2:24" ht="15.75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6"/>
      <c r="L178" s="6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2:24" ht="15.75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6"/>
      <c r="L179" s="6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2:24" ht="15.75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6"/>
      <c r="L180" s="6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2:24" ht="15.75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6"/>
      <c r="L181" s="6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2:24" ht="15.75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6"/>
      <c r="L182" s="6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2:24" ht="15.75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6"/>
      <c r="L183" s="6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2:24" ht="15.75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6"/>
      <c r="L184" s="6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2:24" ht="15.75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6"/>
      <c r="L185" s="6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2:24" ht="15.75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6"/>
      <c r="L186" s="6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2:24" ht="15.75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6"/>
      <c r="L187" s="6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2:24" ht="15.75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6"/>
      <c r="L188" s="6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2:24" ht="15.75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6"/>
      <c r="L189" s="6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2:24" ht="15.75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6"/>
      <c r="L190" s="6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2:24" ht="15.75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6"/>
      <c r="L191" s="6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2:24" ht="15.75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6"/>
      <c r="L192" s="6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2:24" ht="15.75" customHeigh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6"/>
      <c r="L193" s="6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2:24" ht="15.75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6"/>
      <c r="L194" s="6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2:24" ht="15.75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6"/>
      <c r="L195" s="6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2:24" ht="15.75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6"/>
      <c r="L196" s="6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2:24" ht="15.75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6"/>
      <c r="L197" s="6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2:24" ht="15.75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6"/>
      <c r="L198" s="6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2:24" ht="15.75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6"/>
      <c r="L199" s="6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2:24" ht="15.75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6"/>
      <c r="L200" s="6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2:24" ht="15.75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6"/>
      <c r="L201" s="6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2:24" ht="15.75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6"/>
      <c r="L202" s="6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2:24" ht="15.75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6"/>
      <c r="L203" s="6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2:24" ht="15.75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6"/>
      <c r="L204" s="6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2:24" ht="15.75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6"/>
      <c r="L205" s="6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2:24" ht="15.75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6"/>
      <c r="L206" s="6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2:24" ht="15.75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6"/>
      <c r="L207" s="6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2:24" ht="15.75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6"/>
      <c r="L208" s="6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2:24" ht="15.75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6"/>
      <c r="L209" s="6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2:24" ht="15.75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6"/>
      <c r="L210" s="6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2:24" ht="15.75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6"/>
      <c r="L211" s="6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2:24" ht="15.75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6"/>
      <c r="L212" s="6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2:24" ht="15.75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6"/>
      <c r="L213" s="6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2:24" ht="15.75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6"/>
      <c r="L214" s="6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2:24" ht="15.75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6"/>
      <c r="L215" s="6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2:24" ht="15.75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6"/>
      <c r="L216" s="6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2:24" ht="15.75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6"/>
      <c r="L217" s="6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2:24" ht="15.75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6"/>
      <c r="L218" s="6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2:24" ht="15.75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6"/>
      <c r="L219" s="6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2:24" ht="15.75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6"/>
      <c r="L220" s="6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2:24" ht="15.75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6"/>
      <c r="L221" s="6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2:24" ht="15.75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6"/>
      <c r="L222" s="6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2:24" ht="15.75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6"/>
      <c r="L223" s="6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2:24" ht="15.75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6"/>
      <c r="L224" s="6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2:24" ht="15.75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6"/>
      <c r="L225" s="6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2:24" ht="15.75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6"/>
      <c r="L226" s="6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2:24" ht="15.75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6"/>
      <c r="L227" s="6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2:24" ht="15.75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6"/>
      <c r="L228" s="6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2:24" ht="15.75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6"/>
      <c r="L229" s="6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2:24" ht="15.75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6"/>
      <c r="L230" s="6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2:24" ht="15.75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6"/>
      <c r="L231" s="6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2:24" ht="15.75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6"/>
      <c r="L232" s="6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2:24" ht="15.75" customHeigh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6"/>
      <c r="L233" s="6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2:24" ht="15.75" customHeight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6"/>
      <c r="L234" s="6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2:24" ht="15.75" customHeigh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6"/>
      <c r="L235" s="6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2:24" ht="15.75" customHeight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6"/>
      <c r="L236" s="6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2:24" ht="15.75" customHeight="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6"/>
      <c r="L237" s="6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2:24" ht="15.75" customHeight="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6"/>
      <c r="L238" s="6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2:24" ht="15.75" customHeight="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6"/>
      <c r="L239" s="6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2:24" ht="15.75" customHeight="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6"/>
      <c r="L240" s="6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2:24" ht="15.75" customHeight="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6"/>
      <c r="L241" s="6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2:24" ht="15.75" customHeight="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6"/>
      <c r="L242" s="6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2:24" ht="15.75" customHeight="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6"/>
      <c r="L243" s="6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2:24" ht="15.75" customHeight="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6"/>
      <c r="L244" s="6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2:24" ht="15.75" customHeight="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6"/>
      <c r="L245" s="6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2:24" ht="15.75" customHeight="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6"/>
      <c r="L246" s="6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2:24" ht="15.75" customHeight="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6"/>
      <c r="L247" s="6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2:24" ht="15.75" customHeight="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6"/>
      <c r="L248" s="6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2:24" ht="15.75" customHeight="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6"/>
      <c r="L249" s="6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2:24" ht="15.75" customHeight="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6"/>
      <c r="L250" s="6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2:24" ht="15.75" customHeight="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6"/>
      <c r="L251" s="6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2:24" ht="15.75" customHeight="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6"/>
      <c r="L252" s="6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2:24" ht="15.75" customHeight="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6"/>
      <c r="L253" s="6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2:24" ht="15.75" customHeight="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6"/>
      <c r="L254" s="6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2:24" ht="15.75" customHeight="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6"/>
      <c r="L255" s="6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2:24" ht="15.75" customHeight="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6"/>
      <c r="L256" s="6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2:24" ht="15.75" customHeight="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6"/>
      <c r="L257" s="6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2:24" ht="15.75" customHeight="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6"/>
      <c r="L258" s="6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2:24" ht="15.75" customHeight="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6"/>
      <c r="L259" s="6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2:24" ht="15.75" customHeight="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6"/>
      <c r="L260" s="6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2:24" ht="15.75" customHeight="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6"/>
      <c r="L261" s="6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2:24" ht="15.75" customHeight="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6"/>
      <c r="L262" s="6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2:24" ht="15.75" customHeight="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6"/>
      <c r="L263" s="6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2:24" ht="15.75" customHeight="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6"/>
      <c r="L264" s="6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2:24" ht="15.75" customHeight="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6"/>
      <c r="L265" s="6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2:24" ht="15.75" customHeight="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6"/>
      <c r="L266" s="6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2:24" ht="15.75" customHeight="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6"/>
      <c r="L267" s="6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2:24" ht="15.75" customHeight="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6"/>
      <c r="L268" s="6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2:24" ht="15.75" customHeight="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6"/>
      <c r="L269" s="6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2:24" ht="15.75" customHeight="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6"/>
      <c r="L270" s="6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2:24" ht="15.75" customHeight="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6"/>
      <c r="L271" s="6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2:24" ht="15.75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6"/>
      <c r="L272" s="6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2:24" ht="15.75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6"/>
      <c r="L273" s="6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2:24" ht="15.75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6"/>
      <c r="L274" s="6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2:24" ht="15.75" customHeight="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6"/>
      <c r="L275" s="6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2:24" ht="15.75" customHeight="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6"/>
      <c r="L276" s="6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2:24" ht="15.75" customHeight="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6"/>
      <c r="L277" s="6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2:24" ht="15.75" customHeight="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6"/>
      <c r="L278" s="6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2:24" ht="15.75" customHeight="1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6"/>
      <c r="L279" s="6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2:24" ht="15.75" customHeight="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6"/>
      <c r="L280" s="6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2:24" ht="15.75" customHeight="1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6"/>
      <c r="L281" s="6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2:24" ht="15.75" customHeight="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6"/>
      <c r="L282" s="6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2:24" ht="15.75" customHeight="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6"/>
      <c r="L283" s="6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2:24" ht="15.75" customHeight="1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6"/>
      <c r="L284" s="6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2:24" ht="15.75" customHeight="1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6"/>
      <c r="L285" s="6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2:24" ht="15.75" customHeight="1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6"/>
      <c r="L286" s="6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2:24" ht="15.75" customHeight="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6"/>
      <c r="L287" s="6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2:24" ht="15.75" customHeight="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6"/>
      <c r="L288" s="6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2:24" ht="15.75" customHeight="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6"/>
      <c r="L289" s="6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2:24" ht="15.75" customHeight="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6"/>
      <c r="L290" s="6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2:24" ht="15.75" customHeight="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6"/>
      <c r="L291" s="6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2:24" ht="15.75" customHeight="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6"/>
      <c r="L292" s="6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2:24" ht="15.75" customHeight="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6"/>
      <c r="L293" s="6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2:24" ht="15.75" customHeight="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6"/>
      <c r="L294" s="6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2:24" ht="15.75" customHeight="1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6"/>
      <c r="L295" s="6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2:24" ht="15.75" customHeight="1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6"/>
      <c r="L296" s="6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2:24" ht="15.75" customHeight="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6"/>
      <c r="L297" s="6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2:24" ht="15.75" customHeight="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6"/>
      <c r="L298" s="6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2:24" ht="15.75" customHeight="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6"/>
      <c r="L299" s="6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2:24" ht="15.75" customHeight="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6"/>
      <c r="L300" s="6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2:24" ht="15.75" customHeight="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6"/>
      <c r="L301" s="6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2:24" ht="15.75" customHeight="1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6"/>
      <c r="L302" s="6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2:24" ht="15.75" customHeight="1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6"/>
      <c r="L303" s="6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2:24" ht="15.75" customHeight="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6"/>
      <c r="L304" s="6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2:24" ht="15.75" customHeight="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6"/>
      <c r="L305" s="6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2:24" ht="15.75" customHeight="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6"/>
      <c r="L306" s="6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2:24" ht="15.75" customHeight="1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6"/>
      <c r="L307" s="6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2:24" ht="15.75" customHeight="1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6"/>
      <c r="L308" s="6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2:24" ht="15.75" customHeight="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6"/>
      <c r="L309" s="6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2:24" ht="15.75" customHeight="1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6"/>
      <c r="L310" s="6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2:24" ht="15.75" customHeight="1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6"/>
      <c r="L311" s="6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2:24" ht="15.75" customHeight="1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6"/>
      <c r="L312" s="6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2:24" ht="15.75" customHeight="1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6"/>
      <c r="L313" s="6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2:24" ht="15.75" customHeight="1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6"/>
      <c r="L314" s="6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2:24" ht="15.75" customHeight="1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6"/>
      <c r="L315" s="6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2:24" ht="15.75" customHeight="1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6"/>
      <c r="L316" s="6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2:24" ht="15.75" customHeight="1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6"/>
      <c r="L317" s="6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2:24" ht="15.75" customHeight="1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6"/>
      <c r="L318" s="6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2:24" ht="15.75" customHeight="1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6"/>
      <c r="L319" s="6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2:24" ht="15.75" customHeight="1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6"/>
      <c r="L320" s="6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2:24" ht="15.75" customHeight="1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6"/>
      <c r="L321" s="6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2:24" ht="15.75" customHeight="1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6"/>
      <c r="L322" s="6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2:24" ht="15.75" customHeight="1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6"/>
      <c r="L323" s="6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2:24" ht="15.75" customHeight="1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6"/>
      <c r="L324" s="6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2:24" ht="15.75" customHeight="1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6"/>
      <c r="L325" s="6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2:24" ht="15.75" customHeight="1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6"/>
      <c r="L326" s="6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2:24" ht="15.75" customHeight="1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6"/>
      <c r="L327" s="6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2:24" ht="15.75" customHeight="1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6"/>
      <c r="L328" s="6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2:24" ht="15.75" customHeight="1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6"/>
      <c r="L329" s="6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2:24" ht="15.75" customHeight="1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6"/>
      <c r="L330" s="6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2:24" ht="15.75" customHeight="1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6"/>
      <c r="L331" s="6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2:24" ht="15.75" customHeight="1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6"/>
      <c r="L332" s="6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2:24" ht="15.75" customHeight="1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6"/>
      <c r="L333" s="6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2:24" ht="15.75" customHeight="1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6"/>
      <c r="L334" s="6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2:24" ht="15.75" customHeight="1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6"/>
      <c r="L335" s="6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2:24" ht="15.75" customHeight="1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6"/>
      <c r="L336" s="6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2:24" ht="15.75" customHeight="1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6"/>
      <c r="L337" s="6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2:24" ht="15.75" customHeight="1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6"/>
      <c r="L338" s="6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2:24" ht="15.75" customHeight="1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6"/>
      <c r="L339" s="6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2:24" ht="15.75" customHeight="1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6"/>
      <c r="L340" s="6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2:24" ht="15.75" customHeight="1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6"/>
      <c r="L341" s="6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2:24" ht="15.75" customHeight="1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6"/>
      <c r="L342" s="6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2:24" ht="15.75" customHeight="1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6"/>
      <c r="L343" s="6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2:24" ht="15.75" customHeight="1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6"/>
      <c r="L344" s="6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2:24" ht="15.75" customHeight="1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6"/>
      <c r="L345" s="6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2:24" ht="15.75" customHeight="1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6"/>
      <c r="L346" s="6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2:24" ht="15.75" customHeight="1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6"/>
      <c r="L347" s="6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2:24" ht="15.75" customHeight="1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6"/>
      <c r="L348" s="6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2:24" ht="15.75" customHeight="1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6"/>
      <c r="L349" s="6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2:24" ht="15.75" customHeight="1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6"/>
      <c r="L350" s="6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2:24" ht="15.75" customHeight="1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6"/>
      <c r="L351" s="6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2:24" ht="15.75" customHeight="1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6"/>
      <c r="L352" s="6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2:24" ht="15.75" customHeight="1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6"/>
      <c r="L353" s="6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2:24" ht="15.75" customHeight="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6"/>
      <c r="L354" s="6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2:24" ht="15.75" customHeight="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6"/>
      <c r="L355" s="6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2:24" ht="15.75" customHeight="1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6"/>
      <c r="L356" s="6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2:24" ht="15.75" customHeight="1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6"/>
      <c r="L357" s="6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2:24" ht="15.75" customHeight="1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6"/>
      <c r="L358" s="6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2:24" ht="15.75" customHeight="1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6"/>
      <c r="L359" s="6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2:24" ht="15.75" customHeight="1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6"/>
      <c r="L360" s="6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2:24" ht="15.75" customHeight="1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6"/>
      <c r="L361" s="6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2:24" ht="15.75" customHeight="1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6"/>
      <c r="L362" s="6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2:24" ht="15.75" customHeight="1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6"/>
      <c r="L363" s="6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2:24" ht="15.75" customHeight="1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6"/>
      <c r="L364" s="6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2:24" ht="15.75" customHeight="1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6"/>
      <c r="L365" s="6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2:24" ht="15.75" customHeight="1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6"/>
      <c r="L366" s="6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2:24" ht="15.75" customHeight="1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6"/>
      <c r="L367" s="6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2:24" ht="15.75" customHeight="1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6"/>
      <c r="L368" s="6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2:24" ht="15.75" customHeight="1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6"/>
      <c r="L369" s="6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2:24" ht="15.75" customHeight="1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6"/>
      <c r="L370" s="6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2:24" ht="15.75" customHeight="1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6"/>
      <c r="L371" s="6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2:24" ht="15.75" customHeight="1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6"/>
      <c r="L372" s="6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2:24" ht="15.75" customHeight="1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6"/>
      <c r="L373" s="6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2:24" ht="15.75" customHeight="1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6"/>
      <c r="L374" s="6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2:24" ht="15.75" customHeight="1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6"/>
      <c r="L375" s="6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2:24" ht="15.75" customHeight="1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6"/>
      <c r="L376" s="6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2:24" ht="15.75" customHeight="1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6"/>
      <c r="L377" s="6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2:24" ht="15.75" customHeight="1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6"/>
      <c r="L378" s="6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2:24" ht="15.75" customHeight="1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6"/>
      <c r="L379" s="6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2:24" ht="15.75" customHeight="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6"/>
      <c r="L380" s="6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2:24" ht="15.75" customHeight="1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6"/>
      <c r="L381" s="6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2:24" ht="15.75" customHeight="1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6"/>
      <c r="L382" s="6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2:24" ht="15.75" customHeight="1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6"/>
      <c r="L383" s="6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2:24" ht="15.75" customHeight="1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6"/>
      <c r="L384" s="6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2:24" ht="15.75" customHeight="1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6"/>
      <c r="L385" s="6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2:24" ht="15.75" customHeight="1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6"/>
      <c r="L386" s="6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2:24" ht="15.75" customHeight="1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6"/>
      <c r="L387" s="6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2:24" ht="15.75" customHeight="1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6"/>
      <c r="L388" s="6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2:24" ht="15.75" customHeight="1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6"/>
      <c r="L389" s="6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2:24" ht="15.75" customHeight="1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6"/>
      <c r="L390" s="6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2:24" ht="15.75" customHeight="1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6"/>
      <c r="L391" s="6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2:24" ht="15.75" customHeight="1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6"/>
      <c r="L392" s="6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2:24" ht="15.75" customHeight="1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6"/>
      <c r="L393" s="6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2:24" ht="15.75" customHeight="1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6"/>
      <c r="L394" s="6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2:24" ht="15.75" customHeight="1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6"/>
      <c r="L395" s="6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2:24" ht="15.75" customHeight="1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6"/>
      <c r="L396" s="6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2:24" ht="15.75" customHeight="1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6"/>
      <c r="L397" s="6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2:24" ht="15.75" customHeight="1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6"/>
      <c r="L398" s="6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2:24" ht="15.75" customHeight="1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6"/>
      <c r="L399" s="6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2:24" ht="15.75" customHeight="1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6"/>
      <c r="L400" s="6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2:24" ht="15.75" customHeight="1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6"/>
      <c r="L401" s="6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2:24" ht="15.75" customHeight="1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6"/>
      <c r="L402" s="6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2:24" ht="15.75" customHeight="1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6"/>
      <c r="L403" s="6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2:24" ht="15.75" customHeight="1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6"/>
      <c r="L404" s="6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2:24" ht="15.75" customHeight="1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6"/>
      <c r="L405" s="6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2:24" ht="15.75" customHeight="1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6"/>
      <c r="L406" s="6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2:24" ht="15.75" customHeight="1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6"/>
      <c r="L407" s="6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2:24" ht="15.75" customHeight="1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6"/>
      <c r="L408" s="6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2:24" ht="15.75" customHeight="1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6"/>
      <c r="L409" s="6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2:24" ht="15.75" customHeight="1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6"/>
      <c r="L410" s="6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2:24" ht="15.75" customHeight="1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6"/>
      <c r="L411" s="6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2:24" ht="15.75" customHeight="1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6"/>
      <c r="L412" s="6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2:24" ht="15.75" customHeight="1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6"/>
      <c r="L413" s="6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2:24" ht="15.75" customHeight="1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6"/>
      <c r="L414" s="6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2:24" ht="15.75" customHeight="1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6"/>
      <c r="L415" s="6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2:24" ht="15.75" customHeight="1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6"/>
      <c r="L416" s="6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2:24" ht="15.75" customHeight="1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6"/>
      <c r="L417" s="6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2:24" ht="15.75" customHeight="1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6"/>
      <c r="L418" s="6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2:24" ht="15.75" customHeight="1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6"/>
      <c r="L419" s="6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2:24" ht="15.75" customHeight="1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6"/>
      <c r="L420" s="6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2:24" ht="15.75" customHeight="1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6"/>
      <c r="L421" s="6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2:24" ht="15.75" customHeight="1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6"/>
      <c r="L422" s="6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2:24" ht="15.75" customHeight="1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6"/>
      <c r="L423" s="6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2:24" ht="15.75" customHeight="1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6"/>
      <c r="L424" s="6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2:24" ht="15.75" customHeight="1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6"/>
      <c r="L425" s="6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2:24" ht="15.75" customHeight="1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6"/>
      <c r="L426" s="6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2:24" ht="15.75" customHeight="1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6"/>
      <c r="L427" s="6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2:24" ht="15.75" customHeight="1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6"/>
      <c r="L428" s="6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2:24" ht="15.75" customHeight="1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6"/>
      <c r="L429" s="6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2:24" ht="15.75" customHeight="1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6"/>
      <c r="L430" s="6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2:24" ht="15.75" customHeight="1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6"/>
      <c r="L431" s="6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2:24" ht="15.75" customHeight="1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6"/>
      <c r="L432" s="6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2:24" ht="15.75" customHeight="1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6"/>
      <c r="L433" s="6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2:24" ht="15.75" customHeight="1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6"/>
      <c r="L434" s="6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2:24" ht="15.75" customHeight="1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6"/>
      <c r="L435" s="6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2:24" ht="15.75" customHeight="1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6"/>
      <c r="L436" s="6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2:24" ht="15.75" customHeight="1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6"/>
      <c r="L437" s="6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2:24" ht="15.75" customHeight="1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6"/>
      <c r="L438" s="6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2:24" ht="15.75" customHeight="1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6"/>
      <c r="L439" s="6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2:24" ht="15.75" customHeight="1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6"/>
      <c r="L440" s="6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2:24" ht="15.75" customHeight="1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6"/>
      <c r="L441" s="6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2:24" ht="15.75" customHeight="1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6"/>
      <c r="L442" s="6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2:24" ht="15.75" customHeight="1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6"/>
      <c r="L443" s="6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2:24" ht="15.75" customHeight="1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6"/>
      <c r="L444" s="6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2:24" ht="15.75" customHeight="1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6"/>
      <c r="L445" s="6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2:24" ht="15.75" customHeight="1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6"/>
      <c r="L446" s="6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2:24" ht="15.75" customHeight="1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6"/>
      <c r="L447" s="6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2:24" ht="15.75" customHeight="1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6"/>
      <c r="L448" s="6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2:24" ht="15.75" customHeight="1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6"/>
      <c r="L449" s="6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2:24" ht="15.75" customHeight="1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6"/>
      <c r="L450" s="6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2:24" ht="15.75" customHeight="1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6"/>
      <c r="L451" s="6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2:24" ht="15.75" customHeight="1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6"/>
      <c r="L452" s="6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2:24" ht="15.75" customHeight="1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6"/>
      <c r="L453" s="6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2:24" ht="15.75" customHeight="1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6"/>
      <c r="L454" s="6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2:24" ht="15.75" customHeight="1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6"/>
      <c r="L455" s="6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2:24" ht="15.75" customHeight="1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6"/>
      <c r="L456" s="6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2:24" ht="15.75" customHeight="1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6"/>
      <c r="L457" s="6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2:24" ht="15.75" customHeight="1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6"/>
      <c r="L458" s="6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2:24" ht="15.75" customHeight="1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6"/>
      <c r="L459" s="6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2:24" ht="15.75" customHeight="1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6"/>
      <c r="L460" s="6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2:24" ht="15.75" customHeight="1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6"/>
      <c r="L461" s="6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2:24" ht="15.75" customHeight="1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6"/>
      <c r="L462" s="6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2:24" ht="15.75" customHeight="1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6"/>
      <c r="L463" s="6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2:24" ht="15.75" customHeight="1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6"/>
      <c r="L464" s="6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2:24" ht="15.75" customHeight="1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6"/>
      <c r="L465" s="6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2:24" ht="15.75" customHeight="1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6"/>
      <c r="L466" s="6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2:24" ht="15.75" customHeight="1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6"/>
      <c r="L467" s="6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2:24" ht="15.75" customHeight="1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6"/>
      <c r="L468" s="6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2:24" ht="15.75" customHeight="1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6"/>
      <c r="L469" s="6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2:24" ht="15.75" customHeight="1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6"/>
      <c r="L470" s="6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2:24" ht="15.75" customHeight="1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6"/>
      <c r="L471" s="6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2:24" ht="15.75" customHeight="1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6"/>
      <c r="L472" s="6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2:24" ht="15.75" customHeight="1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6"/>
      <c r="L473" s="6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2:24" ht="15.75" customHeight="1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6"/>
      <c r="L474" s="6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2:24" ht="15.75" customHeight="1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6"/>
      <c r="L475" s="6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2:24" ht="15.75" customHeight="1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6"/>
      <c r="L476" s="6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2:24" ht="15.75" customHeight="1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6"/>
      <c r="L477" s="6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2:24" ht="15.75" customHeight="1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6"/>
      <c r="L478" s="6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2:24" ht="15.75" customHeight="1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6"/>
      <c r="L479" s="6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2:24" ht="15.75" customHeight="1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6"/>
      <c r="L480" s="6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2:24" ht="15.75" customHeight="1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6"/>
      <c r="L481" s="6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2:24" ht="15.75" customHeight="1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6"/>
      <c r="L482" s="6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2:24" ht="15.75" customHeight="1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6"/>
      <c r="L483" s="6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2:24" ht="15.75" customHeight="1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6"/>
      <c r="L484" s="6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2:24" ht="15.75" customHeight="1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6"/>
      <c r="L485" s="6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2:24" ht="15.75" customHeight="1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6"/>
      <c r="L486" s="6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2:24" ht="15.75" customHeight="1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6"/>
      <c r="L487" s="6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2:24" ht="15.75" customHeight="1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6"/>
      <c r="L488" s="6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2:24" ht="15.75" customHeight="1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6"/>
      <c r="L489" s="6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2:24" ht="15.75" customHeight="1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6"/>
      <c r="L490" s="6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2:24" ht="15.75" customHeight="1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6"/>
      <c r="L491" s="6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2:24" ht="15.75" customHeight="1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6"/>
      <c r="L492" s="6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2:24" ht="15.75" customHeight="1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6"/>
      <c r="L493" s="6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2:24" ht="15.75" customHeight="1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6"/>
      <c r="L494" s="6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2:24" ht="15.75" customHeight="1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6"/>
      <c r="L495" s="6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2:24" ht="15.75" customHeight="1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6"/>
      <c r="L496" s="6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2:24" ht="15.75" customHeight="1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6"/>
      <c r="L497" s="6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2:24" ht="15.75" customHeight="1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6"/>
      <c r="L498" s="6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2:24" ht="15.75" customHeight="1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6"/>
      <c r="L499" s="6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2:24" ht="15.75" customHeight="1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6"/>
      <c r="L500" s="6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2:24" ht="15.75" customHeight="1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6"/>
      <c r="L501" s="6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2:24" ht="15.75" customHeight="1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6"/>
      <c r="L502" s="6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2:24" ht="15.75" customHeight="1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6"/>
      <c r="L503" s="6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2:24" ht="15.75" customHeight="1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6"/>
      <c r="L504" s="6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2:24" ht="15.75" customHeight="1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6"/>
      <c r="L505" s="6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2:24" ht="15.75" customHeight="1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6"/>
      <c r="L506" s="6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2:24" ht="15.75" customHeight="1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6"/>
      <c r="L507" s="6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2:24" ht="15.75" customHeight="1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6"/>
      <c r="L508" s="6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2:24" ht="15.75" customHeight="1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6"/>
      <c r="L509" s="6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2:24" ht="15.75" customHeight="1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6"/>
      <c r="L510" s="6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2:24" ht="15.75" customHeight="1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6"/>
      <c r="L511" s="6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2:24" ht="15.75" customHeight="1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6"/>
      <c r="L512" s="6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2:24" ht="15.75" customHeight="1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6"/>
      <c r="L513" s="6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2:24" ht="15.75" customHeight="1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6"/>
      <c r="L514" s="6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2:24" ht="15.75" customHeight="1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6"/>
      <c r="L515" s="6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2:24" ht="15.75" customHeight="1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6"/>
      <c r="L516" s="6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2:24" ht="15.75" customHeight="1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6"/>
      <c r="L517" s="6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2:24" ht="15.75" customHeight="1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6"/>
      <c r="L518" s="6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2:24" ht="15.75" customHeight="1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6"/>
      <c r="L519" s="6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2:24" ht="15.75" customHeight="1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6"/>
      <c r="L520" s="6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2:24" ht="15.75" customHeight="1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6"/>
      <c r="L521" s="6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2:24" ht="15.75" customHeight="1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6"/>
      <c r="L522" s="6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2:24" ht="15.75" customHeight="1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6"/>
      <c r="L523" s="6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2:24" ht="15.75" customHeight="1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6"/>
      <c r="L524" s="6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2:24" ht="15.75" customHeight="1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6"/>
      <c r="L525" s="6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2:24" ht="15.75" customHeight="1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6"/>
      <c r="L526" s="6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2:24" ht="15.75" customHeight="1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6"/>
      <c r="L527" s="6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2:24" ht="15.75" customHeight="1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6"/>
      <c r="L528" s="6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2:24" ht="15.75" customHeight="1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6"/>
      <c r="L529" s="6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2:24" ht="15.75" customHeight="1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6"/>
      <c r="L530" s="6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2:24" ht="15.75" customHeight="1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6"/>
      <c r="L531" s="6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2:24" ht="15.75" customHeight="1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6"/>
      <c r="L532" s="6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2:24" ht="15.75" customHeight="1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6"/>
      <c r="L533" s="6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2:24" ht="15.75" customHeight="1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6"/>
      <c r="L534" s="6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2:24" ht="15.75" customHeight="1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6"/>
      <c r="L535" s="6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2:24" ht="15.75" customHeight="1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6"/>
      <c r="L536" s="6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2:24" ht="15.75" customHeight="1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6"/>
      <c r="L537" s="6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2:24" ht="15.75" customHeight="1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6"/>
      <c r="L538" s="6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2:24" ht="15.75" customHeight="1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6"/>
      <c r="L539" s="6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2:24" ht="15.75" customHeight="1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6"/>
      <c r="L540" s="6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2:24" ht="15.75" customHeight="1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6"/>
      <c r="L541" s="6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2:24" ht="15.75" customHeight="1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6"/>
      <c r="L542" s="6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2:24" ht="15.75" customHeight="1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6"/>
      <c r="L543" s="6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2:24" ht="15.75" customHeight="1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6"/>
      <c r="L544" s="6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2:24" ht="15.75" customHeight="1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6"/>
      <c r="L545" s="6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2:24" ht="15.75" customHeight="1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6"/>
      <c r="L546" s="6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2:24" ht="15.75" customHeight="1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6"/>
      <c r="L547" s="6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2:24" ht="15.75" customHeight="1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6"/>
      <c r="L548" s="6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2:24" ht="15.75" customHeight="1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6"/>
      <c r="L549" s="6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2:24" ht="15.75" customHeight="1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6"/>
      <c r="L550" s="6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2:24" ht="15.75" customHeight="1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6"/>
      <c r="L551" s="6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2:24" ht="15.75" customHeight="1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6"/>
      <c r="L552" s="6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2:24" ht="15.75" customHeight="1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6"/>
      <c r="L553" s="6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2:24" ht="15.75" customHeight="1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6"/>
      <c r="L554" s="6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2:24" ht="15.75" customHeight="1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6"/>
      <c r="L555" s="6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2:24" ht="15.75" customHeight="1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6"/>
      <c r="L556" s="6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2:24" ht="15.75" customHeight="1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6"/>
      <c r="L557" s="6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2:24" ht="15.75" customHeight="1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6"/>
      <c r="L558" s="6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2:24" ht="15.75" customHeight="1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6"/>
      <c r="L559" s="6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2:24" ht="15.75" customHeight="1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6"/>
      <c r="L560" s="6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2:24" ht="15.75" customHeight="1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6"/>
      <c r="L561" s="6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2:24" ht="15.75" customHeight="1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6"/>
      <c r="L562" s="6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2:24" ht="15.75" customHeight="1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6"/>
      <c r="L563" s="6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2:24" ht="15.75" customHeight="1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6"/>
      <c r="L564" s="6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2:24" ht="15.75" customHeight="1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6"/>
      <c r="L565" s="6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2:24" ht="15.75" customHeight="1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6"/>
      <c r="L566" s="6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2:24" ht="15.75" customHeight="1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6"/>
      <c r="L567" s="6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2:24" ht="15.75" customHeight="1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6"/>
      <c r="L568" s="6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2:24" ht="15.75" customHeight="1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6"/>
      <c r="L569" s="6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2:24" ht="15.75" customHeight="1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6"/>
      <c r="L570" s="6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2:24" ht="15.75" customHeight="1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6"/>
      <c r="L571" s="6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2:24" ht="15.75" customHeight="1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6"/>
      <c r="L572" s="6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2:24" ht="15.75" customHeight="1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6"/>
      <c r="L573" s="6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2:24" ht="15.75" customHeight="1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6"/>
      <c r="L574" s="6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2:24" ht="15.75" customHeight="1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6"/>
      <c r="L575" s="6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2:24" ht="15.75" customHeight="1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6"/>
      <c r="L576" s="6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2:24" ht="15.75" customHeight="1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6"/>
      <c r="L577" s="6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2:24" ht="15.75" customHeight="1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6"/>
      <c r="L578" s="6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2:24" ht="15.75" customHeight="1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6"/>
      <c r="L579" s="6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2:24" ht="15.75" customHeight="1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6"/>
      <c r="L580" s="6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2:24" ht="15.75" customHeight="1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6"/>
      <c r="L581" s="6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2:24" ht="15.75" customHeight="1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6"/>
      <c r="L582" s="6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2:24" ht="15.75" customHeight="1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6"/>
      <c r="L583" s="6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2:24" ht="15.75" customHeight="1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6"/>
      <c r="L584" s="6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2:24" ht="15.75" customHeight="1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6"/>
      <c r="L585" s="6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2:24" ht="15.75" customHeight="1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6"/>
      <c r="L586" s="6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2:24" ht="15.75" customHeight="1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6"/>
      <c r="L587" s="6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2:24" ht="15.75" customHeight="1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6"/>
      <c r="L588" s="6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2:24" ht="15.75" customHeight="1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6"/>
      <c r="L589" s="6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2:24" ht="15.75" customHeight="1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6"/>
      <c r="L590" s="6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2:24" ht="15.75" customHeight="1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6"/>
      <c r="L591" s="6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2:24" ht="15.75" customHeight="1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6"/>
      <c r="L592" s="6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2:24" ht="15.75" customHeight="1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6"/>
      <c r="L593" s="6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2:24" ht="15.75" customHeight="1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6"/>
      <c r="L594" s="6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2:24" ht="15.75" customHeight="1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6"/>
      <c r="L595" s="6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2:24" ht="15.75" customHeight="1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6"/>
      <c r="L596" s="6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2:24" ht="15.75" customHeight="1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6"/>
      <c r="L597" s="6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2:24" ht="15.75" customHeight="1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6"/>
      <c r="L598" s="6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2:24" ht="15.75" customHeight="1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6"/>
      <c r="L599" s="6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2:24" ht="15.75" customHeight="1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6"/>
      <c r="L600" s="6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2:24" ht="15.75" customHeight="1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6"/>
      <c r="L601" s="6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2:24" ht="15.75" customHeight="1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6"/>
      <c r="L602" s="6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2:24" ht="15.75" customHeight="1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6"/>
      <c r="L603" s="6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2:24" ht="15.75" customHeight="1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6"/>
      <c r="L604" s="6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2:24" ht="15.75" customHeight="1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6"/>
      <c r="L605" s="6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2:24" ht="15.75" customHeight="1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6"/>
      <c r="L606" s="6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2:24" ht="15.75" customHeight="1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6"/>
      <c r="L607" s="6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2:24" ht="15.75" customHeight="1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6"/>
      <c r="L608" s="6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2:24" ht="15.75" customHeight="1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6"/>
      <c r="L609" s="6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2:24" ht="15.75" customHeight="1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6"/>
      <c r="L610" s="6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2:24" ht="15.75" customHeight="1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6"/>
      <c r="L611" s="6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2:24" ht="15.75" customHeight="1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6"/>
      <c r="L612" s="6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2:24" ht="15.75" customHeight="1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6"/>
      <c r="L613" s="6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2:24" ht="15.75" customHeight="1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6"/>
      <c r="L614" s="6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2:24" ht="15.75" customHeight="1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6"/>
      <c r="L615" s="6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2:24" ht="15.75" customHeight="1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6"/>
      <c r="L616" s="6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2:24" ht="15.75" customHeight="1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6"/>
      <c r="L617" s="6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2:24" ht="15.75" customHeight="1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6"/>
      <c r="L618" s="6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2:24" ht="15.75" customHeight="1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6"/>
      <c r="L619" s="6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2:24" ht="15.75" customHeight="1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6"/>
      <c r="L620" s="6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2:24" ht="15.75" customHeight="1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6"/>
      <c r="L621" s="6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2:24" ht="15.75" customHeight="1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6"/>
      <c r="L622" s="6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2:24" ht="15.75" customHeight="1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6"/>
      <c r="L623" s="6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2:24" ht="15.75" customHeight="1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6"/>
      <c r="L624" s="6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2:24" ht="15.75" customHeight="1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6"/>
      <c r="L625" s="6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2:24" ht="15.75" customHeight="1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6"/>
      <c r="L626" s="6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2:24" ht="15.75" customHeight="1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6"/>
      <c r="L627" s="6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2:24" ht="15.75" customHeight="1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6"/>
      <c r="L628" s="6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2:24" ht="15.75" customHeight="1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6"/>
      <c r="L629" s="6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2:24" ht="15.75" customHeight="1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6"/>
      <c r="L630" s="6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2:24" ht="15.75" customHeight="1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6"/>
      <c r="L631" s="6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2:24" ht="15.75" customHeight="1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6"/>
      <c r="L632" s="6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2:24" ht="15.75" customHeight="1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6"/>
      <c r="L633" s="6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2:24" ht="15.75" customHeight="1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6"/>
      <c r="L634" s="6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2:24" ht="15.75" customHeight="1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6"/>
      <c r="L635" s="6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2:24" ht="15.75" customHeight="1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6"/>
      <c r="L636" s="6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2:24" ht="15.75" customHeight="1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6"/>
      <c r="L637" s="6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2:24" ht="15.75" customHeight="1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6"/>
      <c r="L638" s="6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2:24" ht="15.75" customHeight="1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6"/>
      <c r="L639" s="6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2:24" ht="15.75" customHeight="1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6"/>
      <c r="L640" s="6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2:24" ht="15.75" customHeight="1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6"/>
      <c r="L641" s="6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2:24" ht="15.75" customHeight="1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6"/>
      <c r="L642" s="6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2:24" ht="15.75" customHeight="1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6"/>
      <c r="L643" s="6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2:24" ht="15.75" customHeight="1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6"/>
      <c r="L644" s="6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2:24" ht="15.75" customHeight="1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6"/>
      <c r="L645" s="6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2:24" ht="15.75" customHeight="1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6"/>
      <c r="L646" s="6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2:24" ht="15.75" customHeight="1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6"/>
      <c r="L647" s="6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2:24" ht="15.75" customHeight="1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6"/>
      <c r="L648" s="6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2:24" ht="15.75" customHeight="1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6"/>
      <c r="L649" s="6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2:24" ht="15.75" customHeight="1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6"/>
      <c r="L650" s="6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2:24" ht="15.75" customHeight="1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6"/>
      <c r="L651" s="6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2:24" ht="15.75" customHeight="1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6"/>
      <c r="L652" s="6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2:24" ht="15.75" customHeight="1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6"/>
      <c r="L653" s="6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2:24" ht="15.75" customHeight="1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6"/>
      <c r="L654" s="6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2:24" ht="15.75" customHeight="1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6"/>
      <c r="L655" s="6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2:24" ht="15.75" customHeight="1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6"/>
      <c r="L656" s="6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2:24" ht="15.75" customHeight="1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6"/>
      <c r="L657" s="6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2:24" ht="15.75" customHeight="1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6"/>
      <c r="L658" s="6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2:24" ht="15.75" customHeight="1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6"/>
      <c r="L659" s="6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2:24" ht="15.75" customHeight="1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6"/>
      <c r="L660" s="6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2:24" ht="15.75" customHeight="1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6"/>
      <c r="L661" s="6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2:24" ht="15.75" customHeight="1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6"/>
      <c r="L662" s="6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2:24" ht="15.75" customHeight="1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6"/>
      <c r="L663" s="6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2:24" ht="15.75" customHeight="1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6"/>
      <c r="L664" s="6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2:24" ht="15.75" customHeight="1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6"/>
      <c r="L665" s="6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2:24" ht="15.75" customHeight="1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6"/>
      <c r="L666" s="6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2:24" ht="15.75" customHeight="1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6"/>
      <c r="L667" s="6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2:24" ht="15.75" customHeight="1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6"/>
      <c r="L668" s="6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2:24" ht="15.75" customHeight="1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6"/>
      <c r="L669" s="6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2:24" ht="15.75" customHeight="1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6"/>
      <c r="L670" s="6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2:24" ht="15.75" customHeight="1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6"/>
      <c r="L671" s="6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2:24" ht="15.75" customHeight="1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6"/>
      <c r="L672" s="6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2:24" ht="15.75" customHeight="1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6"/>
      <c r="L673" s="6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2:24" ht="15.75" customHeight="1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6"/>
      <c r="L674" s="6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2:24" ht="15.75" customHeight="1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6"/>
      <c r="L675" s="6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2:24" ht="15.75" customHeight="1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6"/>
      <c r="L676" s="6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2:24" ht="15.75" customHeight="1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6"/>
      <c r="L677" s="6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2:24" ht="15.75" customHeight="1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6"/>
      <c r="L678" s="6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2:24" ht="15.75" customHeight="1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6"/>
      <c r="L679" s="6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2:24" ht="15.75" customHeight="1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6"/>
      <c r="L680" s="6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2:24" ht="15.75" customHeight="1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6"/>
      <c r="L681" s="6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2:24" ht="15.75" customHeight="1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6"/>
      <c r="L682" s="6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2:24" ht="15.75" customHeight="1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6"/>
      <c r="L683" s="6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2:24" ht="15.75" customHeight="1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6"/>
      <c r="L684" s="6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2:24" ht="15.75" customHeight="1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6"/>
      <c r="L685" s="6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2:24" ht="15.75" customHeight="1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6"/>
      <c r="L686" s="6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2:24" ht="15.75" customHeight="1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6"/>
      <c r="L687" s="6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2:24" ht="15.75" customHeight="1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6"/>
      <c r="L688" s="6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2:24" ht="15.75" customHeight="1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6"/>
      <c r="L689" s="6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2:24" ht="15.75" customHeight="1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6"/>
      <c r="L690" s="6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2:24" ht="15.75" customHeight="1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6"/>
      <c r="L691" s="6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2:24" ht="15.75" customHeight="1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6"/>
      <c r="L692" s="6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2:24" ht="15.75" customHeight="1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6"/>
      <c r="L693" s="6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2:24" ht="15.75" customHeight="1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6"/>
      <c r="L694" s="6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2:24" ht="15.75" customHeight="1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6"/>
      <c r="L695" s="6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2:24" ht="15.75" customHeight="1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6"/>
      <c r="L696" s="6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2:24" ht="15.75" customHeight="1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6"/>
      <c r="L697" s="6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2:24" ht="15.75" customHeight="1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6"/>
      <c r="L698" s="6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2:24" ht="15.75" customHeight="1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6"/>
      <c r="L699" s="6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2:24" ht="15.75" customHeight="1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6"/>
      <c r="L700" s="6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2:24" ht="15.75" customHeight="1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6"/>
      <c r="L701" s="6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2:24" ht="15.75" customHeight="1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6"/>
      <c r="L702" s="6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2:24" ht="15.75" customHeight="1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6"/>
      <c r="L703" s="6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2:24" ht="15.75" customHeight="1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6"/>
      <c r="L704" s="6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2:24" ht="15.75" customHeight="1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6"/>
      <c r="L705" s="6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2:24" ht="15.75" customHeight="1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6"/>
      <c r="L706" s="6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2:24" ht="15.75" customHeight="1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6"/>
      <c r="L707" s="6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2:24" ht="15.75" customHeight="1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6"/>
      <c r="L708" s="6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2:24" ht="15.75" customHeight="1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6"/>
      <c r="L709" s="6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2:24" ht="15.75" customHeight="1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6"/>
      <c r="L710" s="6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2:24" ht="15.75" customHeight="1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6"/>
      <c r="L711" s="6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2:24" ht="15.75" customHeight="1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6"/>
      <c r="L712" s="6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2:24" ht="15.75" customHeight="1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6"/>
      <c r="L713" s="6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2:24" ht="15.75" customHeight="1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6"/>
      <c r="L714" s="6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2:24" ht="15.75" customHeight="1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6"/>
      <c r="L715" s="6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2:24" ht="15.75" customHeight="1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6"/>
      <c r="L716" s="6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2:24" ht="15.75" customHeight="1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6"/>
      <c r="L717" s="6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2:24" ht="15.75" customHeight="1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6"/>
      <c r="L718" s="6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2:24" ht="15.75" customHeight="1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6"/>
      <c r="L719" s="6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2:24" ht="15.75" customHeight="1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6"/>
      <c r="L720" s="6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2:24" ht="15.75" customHeight="1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6"/>
      <c r="L721" s="6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2:24" ht="15.75" customHeight="1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6"/>
      <c r="L722" s="6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2:24" ht="15.75" customHeight="1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6"/>
      <c r="L723" s="6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2:24" ht="15.75" customHeight="1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6"/>
      <c r="L724" s="6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2:24" ht="15.75" customHeight="1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6"/>
      <c r="L725" s="6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2:24" ht="15.75" customHeight="1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6"/>
      <c r="L726" s="6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2:24" ht="15.75" customHeight="1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6"/>
      <c r="L727" s="6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2:24" ht="15.75" customHeight="1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6"/>
      <c r="L728" s="6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2:24" ht="15.75" customHeight="1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6"/>
      <c r="L729" s="6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2:24" ht="15.75" customHeight="1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6"/>
      <c r="L730" s="6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2:24" ht="15.75" customHeight="1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6"/>
      <c r="L731" s="6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2:24" ht="15.75" customHeight="1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6"/>
      <c r="L732" s="6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2:24" ht="15.75" customHeight="1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6"/>
      <c r="L733" s="6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2:24" ht="15.75" customHeight="1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6"/>
      <c r="L734" s="6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2:24" ht="15.75" customHeight="1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6"/>
      <c r="L735" s="6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2:24" ht="15.75" customHeight="1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6"/>
      <c r="L736" s="6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2:24" ht="15.75" customHeight="1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6"/>
      <c r="L737" s="6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2:24" ht="15.75" customHeight="1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6"/>
      <c r="L738" s="6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2:24" ht="15.75" customHeight="1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6"/>
      <c r="L739" s="6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2:24" ht="15.75" customHeight="1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6"/>
      <c r="L740" s="6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2:24" ht="15.75" customHeight="1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6"/>
      <c r="L741" s="6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2:24" ht="15.75" customHeight="1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6"/>
      <c r="L742" s="6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2:24" ht="15.75" customHeight="1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6"/>
      <c r="L743" s="6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2:24" ht="15.75" customHeight="1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6"/>
      <c r="L744" s="6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2:24" ht="15.75" customHeight="1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6"/>
      <c r="L745" s="6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2:24" ht="15.75" customHeight="1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6"/>
      <c r="L746" s="6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2:24" ht="15.75" customHeight="1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6"/>
      <c r="L747" s="6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2:24" ht="15.75" customHeight="1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6"/>
      <c r="L748" s="6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2:24" ht="15.75" customHeight="1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6"/>
      <c r="L749" s="6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2:24" ht="15.75" customHeight="1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6"/>
      <c r="L750" s="6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2:24" ht="15.75" customHeight="1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6"/>
      <c r="L751" s="6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2:24" ht="15.75" customHeight="1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6"/>
      <c r="L752" s="6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2:24" ht="15.75" customHeight="1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6"/>
      <c r="L753" s="6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2:24" ht="15.75" customHeight="1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6"/>
      <c r="L754" s="6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2:24" ht="15.75" customHeight="1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6"/>
      <c r="L755" s="6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2:24" ht="15.75" customHeight="1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6"/>
      <c r="L756" s="6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2:24" ht="15.75" customHeight="1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6"/>
      <c r="L757" s="6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2:24" ht="15.75" customHeight="1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6"/>
      <c r="L758" s="6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2:24" ht="15.75" customHeight="1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6"/>
      <c r="L759" s="6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2:24" ht="15.75" customHeight="1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6"/>
      <c r="L760" s="6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2:24" ht="15.75" customHeight="1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6"/>
      <c r="L761" s="6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2:24" ht="15.75" customHeight="1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6"/>
      <c r="L762" s="6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2:24" ht="15.75" customHeight="1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6"/>
      <c r="L763" s="6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2:24" ht="15.75" customHeight="1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6"/>
      <c r="L764" s="6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2:24" ht="15.75" customHeight="1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6"/>
      <c r="L765" s="6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2:24" ht="15.75" customHeight="1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6"/>
      <c r="L766" s="6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2:24" ht="15.75" customHeight="1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6"/>
      <c r="L767" s="6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2:24" ht="15.75" customHeight="1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6"/>
      <c r="L768" s="6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2:24" ht="15.75" customHeight="1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6"/>
      <c r="L769" s="6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2:24" ht="15.75" customHeight="1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6"/>
      <c r="L770" s="6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2:24" ht="15.75" customHeight="1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6"/>
      <c r="L771" s="6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2:24" ht="15.75" customHeight="1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6"/>
      <c r="L772" s="6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2:24" ht="15.75" customHeight="1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6"/>
      <c r="L773" s="6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2:24" ht="15.75" customHeight="1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6"/>
      <c r="L774" s="6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2:24" ht="15.75" customHeight="1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6"/>
      <c r="L775" s="6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2:24" ht="15.75" customHeight="1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6"/>
      <c r="L776" s="6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2:24" ht="15.75" customHeight="1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6"/>
      <c r="L777" s="6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2:24" ht="15.75" customHeight="1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6"/>
      <c r="L778" s="6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2:24" ht="15.75" customHeight="1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6"/>
      <c r="L779" s="6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2:24" ht="15.75" customHeight="1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6"/>
      <c r="L780" s="6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2:24" ht="15.75" customHeight="1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6"/>
      <c r="L781" s="6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2:24" ht="15.75" customHeight="1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6"/>
      <c r="L782" s="6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2:24" ht="15.75" customHeight="1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6"/>
      <c r="L783" s="6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2:24" ht="15.75" customHeight="1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6"/>
      <c r="L784" s="6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2:24" ht="15.75" customHeight="1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6"/>
      <c r="L785" s="6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2:24" ht="15.75" customHeight="1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6"/>
      <c r="L786" s="6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2:24" ht="15.75" customHeight="1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6"/>
      <c r="L787" s="6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2:24" ht="15.75" customHeight="1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6"/>
      <c r="L788" s="6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2:24" ht="15.75" customHeight="1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6"/>
      <c r="L789" s="6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2:24" ht="15.75" customHeight="1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6"/>
      <c r="L790" s="6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2:24" ht="15.75" customHeight="1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6"/>
      <c r="L791" s="6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2:24" ht="15.75" customHeight="1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6"/>
      <c r="L792" s="6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2:24" ht="15.75" customHeight="1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6"/>
      <c r="L793" s="6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2:24" ht="15.75" customHeight="1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6"/>
      <c r="L794" s="6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2:24" ht="15.75" customHeight="1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6"/>
      <c r="L795" s="6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2:24" ht="15.75" customHeight="1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6"/>
      <c r="L796" s="6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2:24" ht="15.75" customHeight="1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6"/>
      <c r="L797" s="6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2:24" ht="15.75" customHeight="1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6"/>
      <c r="L798" s="6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2:24" ht="15.75" customHeight="1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6"/>
      <c r="L799" s="6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2:24" ht="15.75" customHeight="1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6"/>
      <c r="L800" s="6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2:24" ht="15.75" customHeight="1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6"/>
      <c r="L801" s="6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2:24" ht="15.75" customHeight="1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6"/>
      <c r="L802" s="6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2:24" ht="15.75" customHeight="1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6"/>
      <c r="L803" s="6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2:24" ht="15.75" customHeight="1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6"/>
      <c r="L804" s="6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2:24" ht="15.75" customHeight="1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6"/>
      <c r="L805" s="6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2:24" ht="15.75" customHeight="1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6"/>
      <c r="L806" s="6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2:24" ht="15.75" customHeight="1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6"/>
      <c r="L807" s="6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2:24" ht="15.75" customHeight="1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6"/>
      <c r="L808" s="6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2:24" ht="15.75" customHeight="1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6"/>
      <c r="L809" s="6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2:24" ht="15.75" customHeight="1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6"/>
      <c r="L810" s="6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2:24" ht="15.75" customHeight="1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6"/>
      <c r="L811" s="6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2:24" ht="15.75" customHeight="1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6"/>
      <c r="L812" s="6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2:24" ht="15.75" customHeight="1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6"/>
      <c r="L813" s="6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2:24" ht="15.75" customHeight="1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6"/>
      <c r="L814" s="6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2:24" ht="15.75" customHeight="1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6"/>
      <c r="L815" s="6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2:24" ht="15.75" customHeight="1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6"/>
      <c r="L816" s="6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2:24" ht="15.75" customHeight="1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6"/>
      <c r="L817" s="6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2:24" ht="15.75" customHeight="1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6"/>
      <c r="L818" s="6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2:24" ht="15.75" customHeight="1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6"/>
      <c r="L819" s="6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2:24" ht="15.75" customHeight="1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6"/>
      <c r="L820" s="6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2:24" ht="15.75" customHeight="1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6"/>
      <c r="L821" s="6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2:24" ht="15.75" customHeight="1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6"/>
      <c r="L822" s="6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2:24" ht="15.75" customHeight="1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6"/>
      <c r="L823" s="6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2:24" ht="15.75" customHeight="1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6"/>
      <c r="L824" s="6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2:24" ht="15.75" customHeight="1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6"/>
      <c r="L825" s="6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2:24" ht="15.75" customHeight="1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6"/>
      <c r="L826" s="6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2:24" ht="15.75" customHeight="1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6"/>
      <c r="L827" s="6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2:24" ht="15.75" customHeight="1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6"/>
      <c r="L828" s="6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2:24" ht="15.75" customHeight="1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6"/>
      <c r="L829" s="6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2:24" ht="15.75" customHeight="1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6"/>
      <c r="L830" s="6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2:24" ht="15.75" customHeight="1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6"/>
      <c r="L831" s="6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2:24" ht="15.75" customHeight="1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6"/>
      <c r="L832" s="6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2:24" ht="15.75" customHeight="1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6"/>
      <c r="L833" s="6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2:24" ht="15.75" customHeight="1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6"/>
      <c r="L834" s="6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2:24" ht="15.75" customHeight="1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6"/>
      <c r="L835" s="6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2:24" ht="15.75" customHeight="1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6"/>
      <c r="L836" s="6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2:24" ht="15.75" customHeight="1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6"/>
      <c r="L837" s="6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2:24" ht="15.75" customHeight="1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6"/>
      <c r="L838" s="6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2:24" ht="15.75" customHeight="1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6"/>
      <c r="L839" s="6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2:24" ht="15.75" customHeight="1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6"/>
      <c r="L840" s="6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2:24" ht="15.75" customHeight="1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6"/>
      <c r="L841" s="6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2:24" ht="15.75" customHeight="1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6"/>
      <c r="L842" s="6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2:24" ht="15.75" customHeight="1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6"/>
      <c r="L843" s="6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2:24" ht="15.75" customHeight="1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6"/>
      <c r="L844" s="6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2:24" ht="15.75" customHeight="1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6"/>
      <c r="L845" s="6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2:24" ht="15.75" customHeight="1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6"/>
      <c r="L846" s="6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2:24" ht="15.75" customHeight="1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6"/>
      <c r="L847" s="6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2:24" ht="15.75" customHeight="1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6"/>
      <c r="L848" s="6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2:24" ht="15.75" customHeight="1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6"/>
      <c r="L849" s="6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2:24" ht="15.75" customHeight="1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6"/>
      <c r="L850" s="6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2:24" ht="15.75" customHeight="1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6"/>
      <c r="L851" s="6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2:24" ht="15.75" customHeight="1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6"/>
      <c r="L852" s="6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2:24" ht="15.75" customHeight="1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6"/>
      <c r="L853" s="6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2:24" ht="15.75" customHeight="1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6"/>
      <c r="L854" s="6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2:24" ht="15.75" customHeight="1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6"/>
      <c r="L855" s="6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2:24" ht="15.75" customHeight="1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6"/>
      <c r="L856" s="6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2:24" ht="15.75" customHeight="1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6"/>
      <c r="L857" s="6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2:24" ht="15.75" customHeight="1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6"/>
      <c r="L858" s="6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2:24" ht="15.75" customHeight="1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6"/>
      <c r="L859" s="6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2:24" ht="15.75" customHeight="1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6"/>
      <c r="L860" s="6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2:24" ht="15.75" customHeight="1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6"/>
      <c r="L861" s="6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2:24" ht="15.75" customHeight="1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6"/>
      <c r="L862" s="6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2:24" ht="15.75" customHeight="1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6"/>
      <c r="L863" s="6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2:24" ht="15.75" customHeight="1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6"/>
      <c r="L864" s="6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2:24" ht="15.75" customHeight="1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6"/>
      <c r="L865" s="6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2:24" ht="15.75" customHeight="1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6"/>
      <c r="L866" s="6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2:24" ht="15.75" customHeight="1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6"/>
      <c r="L867" s="6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2:24" ht="15.75" customHeight="1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6"/>
      <c r="L868" s="6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2:24" ht="15.75" customHeight="1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6"/>
      <c r="L869" s="6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2:24" ht="15.75" customHeight="1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6"/>
      <c r="L870" s="6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2:24" ht="15.75" customHeight="1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6"/>
      <c r="L871" s="6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2:24" ht="15.75" customHeight="1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6"/>
      <c r="L872" s="6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2:24" ht="15.75" customHeight="1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6"/>
      <c r="L873" s="6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2:24" ht="15.75" customHeight="1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6"/>
      <c r="L874" s="6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2:24" ht="15.75" customHeight="1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6"/>
      <c r="L875" s="6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2:24" ht="15.75" customHeight="1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6"/>
      <c r="L876" s="6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2:24" ht="15.75" customHeight="1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6"/>
      <c r="L877" s="6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2:24" ht="15.75" customHeight="1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6"/>
      <c r="L878" s="6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2:24" ht="15.75" customHeight="1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6"/>
      <c r="L879" s="6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2:24" ht="15.75" customHeight="1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6"/>
      <c r="L880" s="6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2:24" ht="15.75" customHeight="1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6"/>
      <c r="L881" s="6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2:24" ht="15.75" customHeight="1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6"/>
      <c r="L882" s="6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2:24" ht="15.75" customHeight="1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6"/>
      <c r="L883" s="6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2:24" ht="15.75" customHeight="1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6"/>
      <c r="L884" s="6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2:24" ht="15.75" customHeight="1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6"/>
      <c r="L885" s="6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2:24" ht="15.75" customHeight="1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6"/>
      <c r="L886" s="6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2:24" ht="15.75" customHeight="1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6"/>
      <c r="L887" s="6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2:24" ht="15.75" customHeight="1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6"/>
      <c r="L888" s="6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2:24" ht="15.75" customHeight="1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6"/>
      <c r="L889" s="6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2:24" ht="15.75" customHeight="1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6"/>
      <c r="L890" s="6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2:24" ht="15.75" customHeight="1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6"/>
      <c r="L891" s="6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2:24" ht="15.75" customHeight="1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6"/>
      <c r="L892" s="6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2:24" ht="15.75" customHeight="1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6"/>
      <c r="L893" s="6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2:24" ht="15.75" customHeight="1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6"/>
      <c r="L894" s="6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2:24" ht="15.75" customHeight="1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6"/>
      <c r="L895" s="6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2:24" ht="15.75" customHeight="1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6"/>
      <c r="L896" s="6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2:24" ht="15.75" customHeight="1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6"/>
      <c r="L897" s="6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2:24" ht="15.75" customHeight="1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6"/>
      <c r="L898" s="6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2:24" ht="15.75" customHeight="1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6"/>
      <c r="L899" s="6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2:24" ht="15.75" customHeight="1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6"/>
      <c r="L900" s="6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2:24" ht="15.75" customHeight="1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6"/>
      <c r="L901" s="6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2:24" ht="15.75" customHeight="1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6"/>
      <c r="L902" s="6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2:24" ht="15.75" customHeight="1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6"/>
      <c r="L903" s="6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2:24" ht="15.75" customHeight="1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6"/>
      <c r="L904" s="6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2:24" ht="15.75" customHeight="1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6"/>
      <c r="L905" s="6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2:24" ht="15.75" customHeight="1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6"/>
      <c r="L906" s="6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2:24" ht="15.75" customHeight="1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6"/>
      <c r="L907" s="6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2:24" ht="15.75" customHeight="1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6"/>
      <c r="L908" s="6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2:24" ht="15.75" customHeight="1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6"/>
      <c r="L909" s="6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2:24" ht="15.75" customHeight="1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6"/>
      <c r="L910" s="6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2:24" ht="15.75" customHeight="1" x14ac:dyDescent="0.25">
      <c r="B911" s="1"/>
      <c r="C911" s="1"/>
      <c r="D911" s="1"/>
      <c r="E911" s="1"/>
      <c r="F911" s="1"/>
      <c r="G911" s="1"/>
      <c r="H911" s="1"/>
      <c r="I911" s="1"/>
      <c r="J911" s="1"/>
      <c r="K911" s="6"/>
      <c r="L911" s="6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2:24" ht="15.75" customHeight="1" x14ac:dyDescent="0.25">
      <c r="B912" s="1"/>
      <c r="C912" s="1"/>
      <c r="D912" s="1"/>
      <c r="E912" s="1"/>
      <c r="F912" s="1"/>
      <c r="G912" s="1"/>
      <c r="H912" s="1"/>
      <c r="I912" s="1"/>
      <c r="J912" s="1"/>
      <c r="K912" s="6"/>
      <c r="L912" s="6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2:24" ht="15.75" customHeight="1" x14ac:dyDescent="0.25">
      <c r="B913" s="1"/>
      <c r="C913" s="1"/>
      <c r="D913" s="1"/>
      <c r="E913" s="1"/>
      <c r="F913" s="1"/>
      <c r="G913" s="1"/>
      <c r="H913" s="1"/>
      <c r="I913" s="1"/>
      <c r="J913" s="1"/>
      <c r="K913" s="6"/>
      <c r="L913" s="6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2:24" ht="15.75" customHeight="1" x14ac:dyDescent="0.25">
      <c r="B914" s="1"/>
      <c r="C914" s="1"/>
      <c r="D914" s="1"/>
      <c r="E914" s="1"/>
      <c r="F914" s="1"/>
      <c r="G914" s="1"/>
      <c r="H914" s="1"/>
      <c r="I914" s="1"/>
      <c r="J914" s="1"/>
      <c r="K914" s="6"/>
      <c r="L914" s="6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2:24" ht="15.75" customHeight="1" x14ac:dyDescent="0.25">
      <c r="B915" s="1"/>
      <c r="C915" s="1"/>
      <c r="D915" s="1"/>
      <c r="E915" s="1"/>
      <c r="F915" s="1"/>
      <c r="G915" s="1"/>
      <c r="H915" s="1"/>
      <c r="I915" s="1"/>
      <c r="J915" s="1"/>
      <c r="K915" s="6"/>
      <c r="L915" s="6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2:24" ht="15.75" customHeight="1" x14ac:dyDescent="0.25">
      <c r="B916" s="1"/>
      <c r="C916" s="1"/>
      <c r="D916" s="1"/>
      <c r="E916" s="1"/>
      <c r="F916" s="1"/>
      <c r="G916" s="1"/>
      <c r="H916" s="1"/>
      <c r="I916" s="1"/>
      <c r="J916" s="1"/>
      <c r="K916" s="6"/>
      <c r="L916" s="6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2:24" ht="15.75" customHeight="1" x14ac:dyDescent="0.25">
      <c r="B917" s="1"/>
      <c r="C917" s="1"/>
      <c r="D917" s="1"/>
      <c r="E917" s="1"/>
      <c r="F917" s="1"/>
      <c r="G917" s="1"/>
      <c r="H917" s="1"/>
      <c r="I917" s="1"/>
      <c r="J917" s="1"/>
      <c r="K917" s="6"/>
      <c r="L917" s="6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2:24" ht="15.75" customHeight="1" x14ac:dyDescent="0.25">
      <c r="B918" s="1"/>
      <c r="C918" s="1"/>
      <c r="D918" s="1"/>
      <c r="E918" s="1"/>
      <c r="F918" s="1"/>
      <c r="G918" s="1"/>
      <c r="H918" s="1"/>
      <c r="I918" s="1"/>
      <c r="J918" s="1"/>
      <c r="K918" s="6"/>
      <c r="L918" s="6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2:24" ht="15.75" customHeight="1" x14ac:dyDescent="0.25">
      <c r="B919" s="1"/>
      <c r="C919" s="1"/>
      <c r="D919" s="1"/>
      <c r="E919" s="1"/>
      <c r="F919" s="1"/>
      <c r="G919" s="1"/>
      <c r="H919" s="1"/>
      <c r="I919" s="1"/>
      <c r="J919" s="1"/>
      <c r="K919" s="6"/>
      <c r="L919" s="6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2:24" ht="15.75" customHeight="1" x14ac:dyDescent="0.25">
      <c r="B920" s="1"/>
      <c r="C920" s="1"/>
      <c r="D920" s="1"/>
      <c r="E920" s="1"/>
      <c r="F920" s="1"/>
      <c r="G920" s="1"/>
      <c r="H920" s="1"/>
      <c r="I920" s="1"/>
      <c r="J920" s="1"/>
      <c r="K920" s="6"/>
      <c r="L920" s="6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2:24" ht="15.75" customHeight="1" x14ac:dyDescent="0.25">
      <c r="B921" s="1"/>
      <c r="C921" s="1"/>
      <c r="D921" s="1"/>
      <c r="E921" s="1"/>
      <c r="F921" s="1"/>
      <c r="G921" s="1"/>
      <c r="H921" s="1"/>
      <c r="I921" s="1"/>
      <c r="J921" s="1"/>
      <c r="K921" s="6"/>
      <c r="L921" s="6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2:24" ht="15.75" customHeight="1" x14ac:dyDescent="0.25">
      <c r="B922" s="1"/>
      <c r="C922" s="1"/>
      <c r="D922" s="1"/>
      <c r="E922" s="1"/>
      <c r="F922" s="1"/>
      <c r="G922" s="1"/>
      <c r="H922" s="1"/>
      <c r="I922" s="1"/>
      <c r="J922" s="1"/>
      <c r="K922" s="6"/>
      <c r="L922" s="6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2:24" ht="15.75" customHeight="1" x14ac:dyDescent="0.25">
      <c r="B923" s="1"/>
      <c r="C923" s="1"/>
      <c r="D923" s="1"/>
      <c r="E923" s="1"/>
      <c r="F923" s="1"/>
      <c r="G923" s="1"/>
      <c r="H923" s="1"/>
      <c r="I923" s="1"/>
      <c r="J923" s="1"/>
      <c r="K923" s="6"/>
      <c r="L923" s="6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2:24" ht="15.75" customHeight="1" x14ac:dyDescent="0.25">
      <c r="B924" s="1"/>
      <c r="C924" s="1"/>
      <c r="D924" s="1"/>
      <c r="E924" s="1"/>
      <c r="F924" s="1"/>
      <c r="G924" s="1"/>
      <c r="H924" s="1"/>
      <c r="I924" s="1"/>
      <c r="J924" s="1"/>
      <c r="K924" s="6"/>
      <c r="L924" s="6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2:24" ht="15.75" customHeight="1" x14ac:dyDescent="0.25">
      <c r="B925" s="1"/>
      <c r="C925" s="1"/>
      <c r="D925" s="1"/>
      <c r="E925" s="1"/>
      <c r="F925" s="1"/>
      <c r="G925" s="1"/>
      <c r="H925" s="1"/>
      <c r="I925" s="1"/>
      <c r="J925" s="1"/>
      <c r="K925" s="6"/>
      <c r="L925" s="6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2:24" ht="15.75" customHeight="1" x14ac:dyDescent="0.25">
      <c r="B926" s="1"/>
      <c r="C926" s="1"/>
      <c r="D926" s="1"/>
      <c r="E926" s="1"/>
      <c r="F926" s="1"/>
      <c r="G926" s="1"/>
      <c r="H926" s="1"/>
      <c r="I926" s="1"/>
      <c r="J926" s="1"/>
      <c r="K926" s="6"/>
      <c r="L926" s="6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2:24" ht="15.75" customHeight="1" x14ac:dyDescent="0.25">
      <c r="B927" s="1"/>
      <c r="C927" s="1"/>
      <c r="D927" s="1"/>
      <c r="E927" s="1"/>
      <c r="F927" s="1"/>
      <c r="G927" s="1"/>
      <c r="H927" s="1"/>
      <c r="I927" s="1"/>
      <c r="J927" s="1"/>
      <c r="K927" s="6"/>
      <c r="L927" s="6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2:24" ht="15.75" customHeight="1" x14ac:dyDescent="0.25">
      <c r="B928" s="1"/>
      <c r="C928" s="1"/>
      <c r="D928" s="1"/>
      <c r="E928" s="1"/>
      <c r="F928" s="1"/>
      <c r="G928" s="1"/>
      <c r="H928" s="1"/>
      <c r="I928" s="1"/>
      <c r="J928" s="1"/>
      <c r="K928" s="6"/>
      <c r="L928" s="6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2:24" ht="15.75" customHeight="1" x14ac:dyDescent="0.25">
      <c r="B929" s="1"/>
      <c r="C929" s="1"/>
      <c r="D929" s="1"/>
      <c r="E929" s="1"/>
      <c r="F929" s="1"/>
      <c r="G929" s="1"/>
      <c r="H929" s="1"/>
      <c r="I929" s="1"/>
      <c r="J929" s="1"/>
      <c r="K929" s="6"/>
      <c r="L929" s="6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2:24" ht="15.75" customHeight="1" x14ac:dyDescent="0.25">
      <c r="B930" s="1"/>
      <c r="C930" s="1"/>
      <c r="D930" s="1"/>
      <c r="E930" s="1"/>
      <c r="F930" s="1"/>
      <c r="G930" s="1"/>
      <c r="H930" s="1"/>
      <c r="I930" s="1"/>
      <c r="J930" s="1"/>
      <c r="K930" s="6"/>
      <c r="L930" s="6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2:24" ht="15.75" customHeight="1" x14ac:dyDescent="0.25">
      <c r="B931" s="1"/>
      <c r="C931" s="1"/>
      <c r="D931" s="1"/>
      <c r="E931" s="1"/>
      <c r="F931" s="1"/>
      <c r="G931" s="1"/>
      <c r="H931" s="1"/>
      <c r="I931" s="1"/>
      <c r="J931" s="1"/>
      <c r="K931" s="6"/>
      <c r="L931" s="6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2:24" ht="15.75" customHeight="1" x14ac:dyDescent="0.25">
      <c r="B932" s="1"/>
      <c r="C932" s="1"/>
      <c r="D932" s="1"/>
      <c r="E932" s="1"/>
      <c r="F932" s="1"/>
      <c r="G932" s="1"/>
      <c r="H932" s="1"/>
      <c r="I932" s="1"/>
      <c r="J932" s="1"/>
      <c r="K932" s="6"/>
      <c r="L932" s="6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2:24" ht="15.75" customHeight="1" x14ac:dyDescent="0.25">
      <c r="B933" s="1"/>
      <c r="C933" s="1"/>
      <c r="D933" s="1"/>
      <c r="E933" s="1"/>
      <c r="F933" s="1"/>
      <c r="G933" s="1"/>
      <c r="H933" s="1"/>
      <c r="I933" s="1"/>
      <c r="J933" s="1"/>
      <c r="K933" s="6"/>
      <c r="L933" s="6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2:24" ht="15.75" customHeight="1" x14ac:dyDescent="0.25">
      <c r="B934" s="1"/>
      <c r="C934" s="1"/>
      <c r="D934" s="1"/>
      <c r="E934" s="1"/>
      <c r="F934" s="1"/>
      <c r="G934" s="1"/>
      <c r="H934" s="1"/>
      <c r="I934" s="1"/>
      <c r="J934" s="1"/>
      <c r="K934" s="6"/>
      <c r="L934" s="6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2:24" ht="15.75" customHeight="1" x14ac:dyDescent="0.25">
      <c r="B935" s="1"/>
      <c r="C935" s="1"/>
      <c r="D935" s="1"/>
      <c r="E935" s="1"/>
      <c r="F935" s="1"/>
      <c r="G935" s="1"/>
      <c r="H935" s="1"/>
      <c r="I935" s="1"/>
      <c r="J935" s="1"/>
      <c r="K935" s="6"/>
      <c r="L935" s="6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2:24" ht="15.75" customHeight="1" x14ac:dyDescent="0.25">
      <c r="B936" s="1"/>
      <c r="C936" s="1"/>
      <c r="D936" s="1"/>
      <c r="E936" s="1"/>
      <c r="F936" s="1"/>
      <c r="G936" s="1"/>
      <c r="H936" s="1"/>
      <c r="I936" s="1"/>
      <c r="J936" s="1"/>
      <c r="K936" s="6"/>
      <c r="L936" s="6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2:24" ht="15.75" customHeight="1" x14ac:dyDescent="0.25">
      <c r="B937" s="1"/>
      <c r="C937" s="1"/>
      <c r="D937" s="1"/>
      <c r="E937" s="1"/>
      <c r="F937" s="1"/>
      <c r="G937" s="1"/>
      <c r="H937" s="1"/>
      <c r="I937" s="1"/>
      <c r="J937" s="1"/>
      <c r="K937" s="6"/>
      <c r="L937" s="6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2:24" ht="15.75" customHeight="1" x14ac:dyDescent="0.25">
      <c r="B938" s="1"/>
      <c r="C938" s="1"/>
      <c r="D938" s="1"/>
      <c r="E938" s="1"/>
      <c r="F938" s="1"/>
      <c r="G938" s="1"/>
      <c r="H938" s="1"/>
      <c r="I938" s="1"/>
      <c r="J938" s="1"/>
      <c r="K938" s="6"/>
      <c r="L938" s="6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2:24" ht="15.75" customHeight="1" x14ac:dyDescent="0.25">
      <c r="B939" s="1"/>
      <c r="C939" s="1"/>
      <c r="D939" s="1"/>
      <c r="E939" s="1"/>
      <c r="F939" s="1"/>
      <c r="G939" s="1"/>
      <c r="H939" s="1"/>
      <c r="I939" s="1"/>
      <c r="J939" s="1"/>
      <c r="K939" s="6"/>
      <c r="L939" s="6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2:24" ht="15.75" customHeight="1" x14ac:dyDescent="0.25">
      <c r="B940" s="1"/>
      <c r="C940" s="1"/>
      <c r="D940" s="1"/>
      <c r="E940" s="1"/>
      <c r="F940" s="1"/>
      <c r="G940" s="1"/>
      <c r="H940" s="1"/>
      <c r="I940" s="1"/>
      <c r="J940" s="1"/>
      <c r="K940" s="6"/>
      <c r="L940" s="6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2:24" ht="15.75" customHeight="1" x14ac:dyDescent="0.25">
      <c r="B941" s="1"/>
      <c r="C941" s="1"/>
      <c r="D941" s="1"/>
      <c r="E941" s="1"/>
      <c r="F941" s="1"/>
      <c r="G941" s="1"/>
      <c r="H941" s="1"/>
      <c r="I941" s="1"/>
      <c r="J941" s="1"/>
      <c r="K941" s="6"/>
      <c r="L941" s="6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2:24" ht="15.75" customHeight="1" x14ac:dyDescent="0.25">
      <c r="B942" s="1"/>
      <c r="C942" s="1"/>
      <c r="D942" s="1"/>
      <c r="E942" s="1"/>
      <c r="F942" s="1"/>
      <c r="G942" s="1"/>
      <c r="H942" s="1"/>
      <c r="I942" s="1"/>
      <c r="J942" s="1"/>
      <c r="K942" s="6"/>
      <c r="L942" s="6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2:24" ht="15.75" customHeight="1" x14ac:dyDescent="0.25">
      <c r="B943" s="1"/>
      <c r="C943" s="1"/>
      <c r="D943" s="1"/>
      <c r="E943" s="1"/>
      <c r="F943" s="1"/>
      <c r="G943" s="1"/>
      <c r="H943" s="1"/>
      <c r="I943" s="1"/>
      <c r="J943" s="1"/>
      <c r="K943" s="6"/>
      <c r="L943" s="6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2:24" ht="15.75" customHeight="1" x14ac:dyDescent="0.25">
      <c r="B944" s="1"/>
      <c r="C944" s="1"/>
      <c r="D944" s="1"/>
      <c r="E944" s="1"/>
      <c r="F944" s="1"/>
      <c r="G944" s="1"/>
      <c r="H944" s="1"/>
      <c r="I944" s="1"/>
      <c r="J944" s="1"/>
      <c r="K944" s="6"/>
      <c r="L944" s="6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2:24" ht="15.75" customHeight="1" x14ac:dyDescent="0.25">
      <c r="B945" s="1"/>
      <c r="C945" s="1"/>
      <c r="D945" s="1"/>
      <c r="E945" s="1"/>
      <c r="F945" s="1"/>
      <c r="G945" s="1"/>
      <c r="H945" s="1"/>
      <c r="I945" s="1"/>
      <c r="J945" s="1"/>
      <c r="K945" s="6"/>
      <c r="L945" s="6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2:24" ht="15.75" customHeight="1" x14ac:dyDescent="0.25">
      <c r="B946" s="1"/>
      <c r="C946" s="1"/>
      <c r="D946" s="1"/>
      <c r="E946" s="1"/>
      <c r="F946" s="1"/>
      <c r="G946" s="1"/>
      <c r="H946" s="1"/>
      <c r="I946" s="1"/>
      <c r="J946" s="1"/>
      <c r="K946" s="6"/>
      <c r="L946" s="6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2:24" ht="15.75" customHeight="1" x14ac:dyDescent="0.25">
      <c r="B947" s="1"/>
      <c r="C947" s="1"/>
      <c r="D947" s="1"/>
      <c r="E947" s="1"/>
      <c r="F947" s="1"/>
      <c r="G947" s="1"/>
      <c r="H947" s="1"/>
      <c r="I947" s="1"/>
      <c r="J947" s="1"/>
      <c r="K947" s="6"/>
      <c r="L947" s="6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2:24" ht="15.75" customHeight="1" x14ac:dyDescent="0.25">
      <c r="B948" s="1"/>
      <c r="C948" s="1"/>
      <c r="D948" s="1"/>
      <c r="E948" s="1"/>
      <c r="F948" s="1"/>
      <c r="G948" s="1"/>
      <c r="H948" s="1"/>
      <c r="I948" s="1"/>
      <c r="J948" s="1"/>
      <c r="K948" s="6"/>
      <c r="L948" s="6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2:24" ht="15.75" customHeight="1" x14ac:dyDescent="0.25">
      <c r="B949" s="1"/>
      <c r="C949" s="1"/>
      <c r="D949" s="1"/>
      <c r="E949" s="1"/>
      <c r="F949" s="1"/>
      <c r="G949" s="1"/>
      <c r="H949" s="1"/>
      <c r="I949" s="1"/>
      <c r="J949" s="1"/>
      <c r="K949" s="6"/>
      <c r="L949" s="6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2:24" ht="15.75" customHeight="1" x14ac:dyDescent="0.25">
      <c r="B950" s="1"/>
      <c r="C950" s="1"/>
      <c r="D950" s="1"/>
      <c r="E950" s="1"/>
      <c r="F950" s="1"/>
      <c r="G950" s="1"/>
      <c r="H950" s="1"/>
      <c r="I950" s="1"/>
      <c r="J950" s="1"/>
      <c r="K950" s="6"/>
      <c r="L950" s="6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2:24" ht="15.75" customHeight="1" x14ac:dyDescent="0.25">
      <c r="B951" s="1"/>
      <c r="C951" s="1"/>
      <c r="D951" s="1"/>
      <c r="E951" s="1"/>
      <c r="F951" s="1"/>
      <c r="G951" s="1"/>
      <c r="H951" s="1"/>
      <c r="I951" s="1"/>
      <c r="J951" s="1"/>
      <c r="K951" s="6"/>
      <c r="L951" s="6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2:24" ht="15.75" customHeight="1" x14ac:dyDescent="0.25">
      <c r="B952" s="1"/>
      <c r="C952" s="1"/>
      <c r="D952" s="1"/>
      <c r="E952" s="1"/>
      <c r="F952" s="1"/>
      <c r="G952" s="1"/>
      <c r="H952" s="1"/>
      <c r="I952" s="1"/>
      <c r="J952" s="1"/>
      <c r="K952" s="6"/>
      <c r="L952" s="6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2:24" ht="15.75" customHeight="1" x14ac:dyDescent="0.25">
      <c r="B953" s="1"/>
      <c r="C953" s="1"/>
      <c r="D953" s="1"/>
      <c r="E953" s="1"/>
      <c r="F953" s="1"/>
      <c r="G953" s="1"/>
      <c r="H953" s="1"/>
      <c r="I953" s="1"/>
      <c r="J953" s="1"/>
      <c r="K953" s="6"/>
      <c r="L953" s="6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2:24" ht="15.75" customHeight="1" x14ac:dyDescent="0.25">
      <c r="B954" s="1"/>
      <c r="C954" s="1"/>
      <c r="D954" s="1"/>
      <c r="E954" s="1"/>
      <c r="F954" s="1"/>
      <c r="G954" s="1"/>
      <c r="H954" s="1"/>
      <c r="I954" s="1"/>
      <c r="J954" s="1"/>
      <c r="K954" s="6"/>
      <c r="L954" s="6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2:24" ht="15.75" customHeight="1" x14ac:dyDescent="0.25">
      <c r="B955" s="1"/>
      <c r="C955" s="1"/>
      <c r="D955" s="1"/>
      <c r="E955" s="1"/>
      <c r="F955" s="1"/>
      <c r="G955" s="1"/>
      <c r="H955" s="1"/>
      <c r="I955" s="1"/>
      <c r="J955" s="1"/>
      <c r="K955" s="6"/>
      <c r="L955" s="6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2:24" ht="15.75" customHeight="1" x14ac:dyDescent="0.25">
      <c r="B956" s="1"/>
      <c r="C956" s="1"/>
      <c r="D956" s="1"/>
      <c r="E956" s="1"/>
      <c r="F956" s="1"/>
      <c r="G956" s="1"/>
      <c r="H956" s="1"/>
      <c r="I956" s="1"/>
      <c r="J956" s="1"/>
      <c r="K956" s="6"/>
      <c r="L956" s="6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2:24" ht="15.75" customHeight="1" x14ac:dyDescent="0.25">
      <c r="B957" s="1"/>
      <c r="C957" s="1"/>
      <c r="D957" s="1"/>
      <c r="E957" s="1"/>
      <c r="F957" s="1"/>
      <c r="G957" s="1"/>
      <c r="H957" s="1"/>
      <c r="I957" s="1"/>
      <c r="J957" s="1"/>
      <c r="K957" s="6"/>
      <c r="L957" s="6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2:24" ht="15.75" customHeight="1" x14ac:dyDescent="0.25">
      <c r="B958" s="1"/>
      <c r="C958" s="1"/>
      <c r="D958" s="1"/>
      <c r="E958" s="1"/>
      <c r="F958" s="1"/>
      <c r="G958" s="1"/>
      <c r="H958" s="1"/>
      <c r="I958" s="1"/>
      <c r="J958" s="1"/>
      <c r="K958" s="6"/>
      <c r="L958" s="6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2:24" ht="15.75" customHeight="1" x14ac:dyDescent="0.25">
      <c r="B959" s="1"/>
      <c r="C959" s="1"/>
      <c r="D959" s="1"/>
      <c r="E959" s="1"/>
      <c r="F959" s="1"/>
      <c r="G959" s="1"/>
      <c r="H959" s="1"/>
      <c r="I959" s="1"/>
      <c r="J959" s="1"/>
      <c r="K959" s="6"/>
      <c r="L959" s="6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2:24" ht="15.75" customHeight="1" x14ac:dyDescent="0.25">
      <c r="B960" s="1"/>
      <c r="C960" s="1"/>
      <c r="D960" s="1"/>
      <c r="E960" s="1"/>
      <c r="F960" s="1"/>
      <c r="G960" s="1"/>
      <c r="H960" s="1"/>
      <c r="I960" s="1"/>
      <c r="J960" s="1"/>
      <c r="K960" s="6"/>
      <c r="L960" s="6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2:24" ht="15.75" customHeight="1" x14ac:dyDescent="0.25">
      <c r="B961" s="1"/>
      <c r="C961" s="1"/>
      <c r="D961" s="1"/>
      <c r="E961" s="1"/>
      <c r="F961" s="1"/>
      <c r="G961" s="1"/>
      <c r="H961" s="1"/>
      <c r="I961" s="1"/>
      <c r="J961" s="1"/>
      <c r="K961" s="6"/>
      <c r="L961" s="6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2:24" ht="15.75" customHeight="1" x14ac:dyDescent="0.25">
      <c r="B962" s="1"/>
      <c r="C962" s="1"/>
      <c r="D962" s="1"/>
      <c r="E962" s="1"/>
      <c r="F962" s="1"/>
      <c r="G962" s="1"/>
      <c r="H962" s="1"/>
      <c r="I962" s="1"/>
      <c r="J962" s="1"/>
      <c r="K962" s="6"/>
      <c r="L962" s="6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2:24" ht="15.75" customHeight="1" x14ac:dyDescent="0.25">
      <c r="B963" s="1"/>
      <c r="C963" s="1"/>
      <c r="D963" s="1"/>
      <c r="E963" s="1"/>
      <c r="F963" s="1"/>
      <c r="G963" s="1"/>
      <c r="H963" s="1"/>
      <c r="I963" s="1"/>
      <c r="J963" s="1"/>
      <c r="K963" s="6"/>
      <c r="L963" s="6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2:24" ht="15.75" customHeight="1" x14ac:dyDescent="0.25">
      <c r="B964" s="1"/>
      <c r="C964" s="1"/>
      <c r="D964" s="1"/>
      <c r="E964" s="1"/>
      <c r="F964" s="1"/>
      <c r="G964" s="1"/>
      <c r="H964" s="1"/>
      <c r="I964" s="1"/>
      <c r="J964" s="1"/>
      <c r="K964" s="6"/>
      <c r="L964" s="6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2:24" ht="15.75" customHeight="1" x14ac:dyDescent="0.25">
      <c r="B965" s="1"/>
      <c r="C965" s="1"/>
      <c r="D965" s="1"/>
      <c r="E965" s="1"/>
      <c r="F965" s="1"/>
      <c r="G965" s="1"/>
      <c r="H965" s="1"/>
      <c r="I965" s="1"/>
      <c r="J965" s="1"/>
      <c r="K965" s="6"/>
      <c r="L965" s="6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2:24" ht="15.75" customHeight="1" x14ac:dyDescent="0.25">
      <c r="B966" s="1"/>
      <c r="C966" s="1"/>
      <c r="D966" s="1"/>
      <c r="E966" s="1"/>
      <c r="F966" s="1"/>
      <c r="G966" s="1"/>
      <c r="H966" s="1"/>
      <c r="I966" s="1"/>
      <c r="J966" s="1"/>
      <c r="K966" s="6"/>
      <c r="L966" s="6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2:24" ht="15.75" customHeight="1" x14ac:dyDescent="0.25">
      <c r="B967" s="1"/>
      <c r="C967" s="1"/>
      <c r="D967" s="1"/>
      <c r="E967" s="1"/>
      <c r="F967" s="1"/>
      <c r="G967" s="1"/>
      <c r="H967" s="1"/>
      <c r="I967" s="1"/>
      <c r="J967" s="1"/>
      <c r="K967" s="6"/>
      <c r="L967" s="6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2:24" ht="15.75" customHeight="1" x14ac:dyDescent="0.25">
      <c r="B968" s="1"/>
      <c r="C968" s="1"/>
      <c r="D968" s="1"/>
      <c r="E968" s="1"/>
      <c r="F968" s="1"/>
      <c r="G968" s="1"/>
      <c r="H968" s="1"/>
      <c r="I968" s="1"/>
      <c r="J968" s="1"/>
      <c r="K968" s="6"/>
      <c r="L968" s="6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2:24" ht="15.75" customHeight="1" x14ac:dyDescent="0.25">
      <c r="B969" s="1"/>
      <c r="C969" s="1"/>
      <c r="D969" s="1"/>
      <c r="E969" s="1"/>
      <c r="F969" s="1"/>
      <c r="G969" s="1"/>
      <c r="H969" s="1"/>
      <c r="I969" s="1"/>
      <c r="J969" s="1"/>
      <c r="K969" s="6"/>
      <c r="L969" s="6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2:24" ht="15.75" customHeight="1" x14ac:dyDescent="0.25">
      <c r="B970" s="1"/>
      <c r="C970" s="1"/>
      <c r="D970" s="1"/>
      <c r="E970" s="1"/>
      <c r="F970" s="1"/>
      <c r="G970" s="1"/>
      <c r="H970" s="1"/>
      <c r="I970" s="1"/>
      <c r="J970" s="1"/>
      <c r="K970" s="6"/>
      <c r="L970" s="6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2:24" ht="15.75" customHeight="1" x14ac:dyDescent="0.25">
      <c r="B971" s="1"/>
      <c r="C971" s="1"/>
      <c r="D971" s="1"/>
      <c r="E971" s="1"/>
      <c r="F971" s="1"/>
      <c r="G971" s="1"/>
      <c r="H971" s="1"/>
      <c r="I971" s="1"/>
      <c r="J971" s="1"/>
      <c r="K971" s="6"/>
      <c r="L971" s="6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2:24" ht="15.75" customHeight="1" x14ac:dyDescent="0.25">
      <c r="B972" s="1"/>
      <c r="C972" s="1"/>
      <c r="D972" s="1"/>
      <c r="E972" s="1"/>
      <c r="F972" s="1"/>
      <c r="G972" s="1"/>
      <c r="H972" s="1"/>
      <c r="I972" s="1"/>
      <c r="J972" s="1"/>
      <c r="K972" s="6"/>
      <c r="L972" s="6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2:24" ht="15.75" customHeight="1" x14ac:dyDescent="0.25">
      <c r="B973" s="1"/>
      <c r="C973" s="1"/>
      <c r="D973" s="1"/>
      <c r="E973" s="1"/>
      <c r="F973" s="1"/>
      <c r="G973" s="1"/>
      <c r="H973" s="1"/>
      <c r="I973" s="1"/>
      <c r="J973" s="1"/>
      <c r="K973" s="6"/>
      <c r="L973" s="6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2:24" ht="15.75" customHeight="1" x14ac:dyDescent="0.25">
      <c r="B974" s="1"/>
      <c r="C974" s="1"/>
      <c r="D974" s="1"/>
      <c r="E974" s="1"/>
      <c r="F974" s="1"/>
      <c r="G974" s="1"/>
      <c r="H974" s="1"/>
      <c r="I974" s="1"/>
      <c r="J974" s="1"/>
      <c r="K974" s="6"/>
      <c r="L974" s="6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2:24" ht="15.75" customHeight="1" x14ac:dyDescent="0.25">
      <c r="B975" s="1"/>
      <c r="C975" s="1"/>
      <c r="D975" s="1"/>
      <c r="E975" s="1"/>
      <c r="F975" s="1"/>
      <c r="G975" s="1"/>
      <c r="H975" s="1"/>
      <c r="I975" s="1"/>
      <c r="J975" s="1"/>
      <c r="K975" s="6"/>
      <c r="L975" s="6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2:24" ht="15.75" customHeight="1" x14ac:dyDescent="0.25">
      <c r="B976" s="1"/>
      <c r="C976" s="1"/>
      <c r="D976" s="1"/>
      <c r="E976" s="1"/>
      <c r="F976" s="1"/>
      <c r="G976" s="1"/>
      <c r="H976" s="1"/>
      <c r="I976" s="1"/>
      <c r="J976" s="1"/>
      <c r="K976" s="6"/>
      <c r="L976" s="6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2:24" ht="15.75" customHeight="1" x14ac:dyDescent="0.25">
      <c r="B977" s="1"/>
      <c r="C977" s="1"/>
      <c r="D977" s="1"/>
      <c r="E977" s="1"/>
      <c r="F977" s="1"/>
      <c r="G977" s="1"/>
      <c r="H977" s="1"/>
      <c r="I977" s="1"/>
      <c r="J977" s="1"/>
      <c r="K977" s="6"/>
      <c r="L977" s="6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2:24" ht="15.75" customHeight="1" x14ac:dyDescent="0.25">
      <c r="B978" s="1"/>
      <c r="C978" s="1"/>
      <c r="D978" s="1"/>
      <c r="E978" s="1"/>
      <c r="F978" s="1"/>
      <c r="G978" s="1"/>
      <c r="H978" s="1"/>
      <c r="I978" s="1"/>
      <c r="J978" s="1"/>
      <c r="K978" s="6"/>
      <c r="L978" s="6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2:24" ht="15.75" customHeight="1" x14ac:dyDescent="0.25">
      <c r="B979" s="1"/>
      <c r="C979" s="1"/>
      <c r="D979" s="1"/>
      <c r="E979" s="1"/>
      <c r="F979" s="1"/>
      <c r="G979" s="1"/>
      <c r="H979" s="1"/>
      <c r="I979" s="1"/>
      <c r="J979" s="1"/>
      <c r="K979" s="6"/>
      <c r="L979" s="6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2:24" ht="15.75" customHeight="1" x14ac:dyDescent="0.25">
      <c r="B980" s="1"/>
      <c r="C980" s="1"/>
      <c r="D980" s="1"/>
      <c r="E980" s="1"/>
      <c r="F980" s="1"/>
      <c r="G980" s="1"/>
      <c r="H980" s="1"/>
      <c r="I980" s="1"/>
      <c r="J980" s="1"/>
      <c r="K980" s="6"/>
      <c r="L980" s="6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2:24" ht="15.75" customHeight="1" x14ac:dyDescent="0.25">
      <c r="B981" s="1"/>
      <c r="C981" s="1"/>
      <c r="D981" s="1"/>
      <c r="E981" s="1"/>
      <c r="F981" s="1"/>
      <c r="G981" s="1"/>
      <c r="H981" s="1"/>
      <c r="I981" s="1"/>
      <c r="J981" s="1"/>
      <c r="K981" s="6"/>
      <c r="L981" s="6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2:24" ht="15.75" customHeight="1" x14ac:dyDescent="0.25">
      <c r="B982" s="1"/>
      <c r="C982" s="1"/>
      <c r="D982" s="1"/>
      <c r="E982" s="1"/>
      <c r="F982" s="1"/>
      <c r="G982" s="1"/>
      <c r="H982" s="1"/>
      <c r="I982" s="1"/>
      <c r="J982" s="1"/>
      <c r="K982" s="6"/>
      <c r="L982" s="6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2:24" ht="15.75" customHeight="1" x14ac:dyDescent="0.25">
      <c r="B983" s="1"/>
      <c r="C983" s="1"/>
      <c r="D983" s="1"/>
      <c r="E983" s="1"/>
      <c r="F983" s="1"/>
      <c r="G983" s="1"/>
      <c r="H983" s="1"/>
      <c r="I983" s="1"/>
      <c r="J983" s="1"/>
      <c r="K983" s="6"/>
      <c r="L983" s="6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2:24" ht="15.75" customHeight="1" x14ac:dyDescent="0.25">
      <c r="B984" s="1"/>
      <c r="C984" s="1"/>
      <c r="D984" s="1"/>
      <c r="E984" s="1"/>
      <c r="F984" s="1"/>
      <c r="G984" s="1"/>
      <c r="H984" s="1"/>
      <c r="I984" s="1"/>
      <c r="J984" s="1"/>
      <c r="K984" s="6"/>
      <c r="L984" s="6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2:24" ht="15.75" customHeight="1" x14ac:dyDescent="0.25">
      <c r="B985" s="1"/>
      <c r="C985" s="1"/>
      <c r="D985" s="1"/>
      <c r="E985" s="1"/>
      <c r="F985" s="1"/>
      <c r="G985" s="1"/>
      <c r="H985" s="1"/>
      <c r="I985" s="1"/>
      <c r="J985" s="1"/>
      <c r="K985" s="6"/>
      <c r="L985" s="6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2:24" ht="15.75" customHeight="1" x14ac:dyDescent="0.25">
      <c r="B986" s="1"/>
      <c r="C986" s="1"/>
      <c r="D986" s="1"/>
      <c r="E986" s="1"/>
      <c r="F986" s="1"/>
      <c r="G986" s="1"/>
      <c r="H986" s="1"/>
      <c r="I986" s="1"/>
      <c r="J986" s="1"/>
      <c r="K986" s="6"/>
      <c r="L986" s="6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2:24" ht="15.75" customHeight="1" x14ac:dyDescent="0.25">
      <c r="B987" s="1"/>
      <c r="C987" s="1"/>
      <c r="D987" s="1"/>
      <c r="E987" s="1"/>
      <c r="F987" s="1"/>
      <c r="G987" s="1"/>
      <c r="H987" s="1"/>
      <c r="I987" s="1"/>
      <c r="J987" s="1"/>
      <c r="K987" s="6"/>
      <c r="L987" s="6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2:24" ht="15.75" customHeight="1" x14ac:dyDescent="0.25">
      <c r="B988" s="1"/>
      <c r="C988" s="1"/>
      <c r="D988" s="1"/>
      <c r="E988" s="1"/>
      <c r="F988" s="1"/>
      <c r="G988" s="1"/>
      <c r="H988" s="1"/>
      <c r="I988" s="1"/>
      <c r="J988" s="1"/>
      <c r="K988" s="6"/>
      <c r="L988" s="6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2:24" ht="15.75" customHeight="1" x14ac:dyDescent="0.25">
      <c r="B989" s="1"/>
      <c r="C989" s="1"/>
      <c r="D989" s="1"/>
      <c r="E989" s="1"/>
      <c r="F989" s="1"/>
      <c r="G989" s="1"/>
      <c r="H989" s="1"/>
      <c r="I989" s="1"/>
      <c r="J989" s="1"/>
      <c r="K989" s="6"/>
      <c r="L989" s="6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2:24" ht="15.75" customHeight="1" x14ac:dyDescent="0.25">
      <c r="B990" s="1"/>
      <c r="C990" s="1"/>
      <c r="D990" s="1"/>
      <c r="E990" s="1"/>
      <c r="F990" s="1"/>
      <c r="G990" s="1"/>
      <c r="H990" s="1"/>
      <c r="I990" s="1"/>
      <c r="J990" s="1"/>
      <c r="K990" s="6"/>
      <c r="L990" s="6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2:24" ht="15.75" customHeight="1" x14ac:dyDescent="0.25">
      <c r="B991" s="1"/>
      <c r="C991" s="1"/>
      <c r="D991" s="1"/>
      <c r="E991" s="1"/>
      <c r="F991" s="1"/>
      <c r="G991" s="1"/>
      <c r="H991" s="1"/>
      <c r="I991" s="1"/>
      <c r="J991" s="1"/>
      <c r="K991" s="6"/>
      <c r="L991" s="6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2:24" ht="15.75" customHeight="1" x14ac:dyDescent="0.25">
      <c r="B992" s="1"/>
      <c r="C992" s="1"/>
      <c r="D992" s="1"/>
      <c r="E992" s="1"/>
      <c r="F992" s="1"/>
      <c r="G992" s="1"/>
      <c r="H992" s="1"/>
      <c r="I992" s="1"/>
      <c r="J992" s="1"/>
      <c r="K992" s="6"/>
      <c r="L992" s="6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2:24" ht="15.75" customHeight="1" x14ac:dyDescent="0.25">
      <c r="B993" s="1"/>
      <c r="C993" s="1"/>
      <c r="D993" s="1"/>
      <c r="E993" s="1"/>
      <c r="F993" s="1"/>
      <c r="G993" s="1"/>
      <c r="H993" s="1"/>
      <c r="I993" s="1"/>
      <c r="J993" s="1"/>
      <c r="K993" s="6"/>
      <c r="L993" s="6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2:24" ht="15.75" customHeight="1" x14ac:dyDescent="0.25">
      <c r="B994" s="1"/>
      <c r="C994" s="1"/>
      <c r="D994" s="1"/>
      <c r="E994" s="1"/>
      <c r="F994" s="1"/>
      <c r="G994" s="1"/>
      <c r="H994" s="1"/>
      <c r="I994" s="1"/>
      <c r="J994" s="1"/>
      <c r="K994" s="6"/>
      <c r="L994" s="6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2:24" ht="15.75" customHeight="1" x14ac:dyDescent="0.25">
      <c r="B995" s="1"/>
      <c r="C995" s="1"/>
      <c r="D995" s="1"/>
      <c r="E995" s="1"/>
      <c r="F995" s="1"/>
      <c r="G995" s="1"/>
      <c r="H995" s="1"/>
      <c r="I995" s="1"/>
      <c r="J995" s="1"/>
      <c r="K995" s="6"/>
      <c r="L995" s="6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2:24" ht="15.75" customHeight="1" x14ac:dyDescent="0.25">
      <c r="B996" s="1"/>
      <c r="C996" s="1"/>
      <c r="D996" s="1"/>
      <c r="E996" s="1"/>
      <c r="F996" s="1"/>
      <c r="G996" s="1"/>
      <c r="H996" s="1"/>
      <c r="I996" s="1"/>
      <c r="J996" s="1"/>
      <c r="K996" s="6"/>
      <c r="L996" s="6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2:24" ht="15.75" customHeight="1" x14ac:dyDescent="0.25">
      <c r="B997" s="1"/>
      <c r="C997" s="1"/>
      <c r="D997" s="1"/>
      <c r="E997" s="1"/>
      <c r="F997" s="1"/>
      <c r="G997" s="1"/>
      <c r="H997" s="1"/>
      <c r="I997" s="1"/>
      <c r="J997" s="1"/>
      <c r="K997" s="6"/>
      <c r="L997" s="6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2:24" ht="15.75" customHeight="1" x14ac:dyDescent="0.25">
      <c r="B998" s="1"/>
      <c r="C998" s="1"/>
      <c r="D998" s="1"/>
      <c r="E998" s="1"/>
      <c r="F998" s="1"/>
      <c r="G998" s="1"/>
      <c r="H998" s="1"/>
      <c r="I998" s="1"/>
      <c r="J998" s="1"/>
      <c r="K998" s="6"/>
      <c r="L998" s="6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2:24" ht="15.75" customHeight="1" x14ac:dyDescent="0.25">
      <c r="B999" s="1"/>
      <c r="C999" s="1"/>
      <c r="D999" s="1"/>
      <c r="E999" s="1"/>
      <c r="F999" s="1"/>
      <c r="G999" s="1"/>
      <c r="H999" s="1"/>
      <c r="I999" s="1"/>
      <c r="J999" s="1"/>
      <c r="K999" s="6"/>
      <c r="L999" s="6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2:24" ht="15.75" customHeight="1" x14ac:dyDescent="0.25">
      <c r="I1000" s="1"/>
      <c r="J1000" s="1"/>
      <c r="K1000" s="6"/>
      <c r="L1000" s="6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2:24" ht="15.75" customHeight="1" x14ac:dyDescent="0.25">
      <c r="I1001" s="1"/>
      <c r="J1001" s="1"/>
      <c r="K1001" s="6"/>
      <c r="L1001" s="6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  <row r="1002" spans="2:24" ht="15" customHeight="1" x14ac:dyDescent="0.25">
      <c r="J1002" s="1"/>
      <c r="K1002" s="6"/>
      <c r="L1002" s="6"/>
      <c r="M1002" s="1"/>
      <c r="N1002" s="1"/>
      <c r="O1002" s="1"/>
    </row>
  </sheetData>
  <mergeCells count="10">
    <mergeCell ref="J77:P77"/>
    <mergeCell ref="B3:H3"/>
    <mergeCell ref="J3:P3"/>
    <mergeCell ref="B38:H38"/>
    <mergeCell ref="J56:P56"/>
    <mergeCell ref="B49:H49"/>
    <mergeCell ref="B2:P2"/>
    <mergeCell ref="J55:P55"/>
    <mergeCell ref="B37:H37"/>
    <mergeCell ref="I3:I76"/>
  </mergeCells>
  <pageMargins left="0.55118110236220474" right="0.23622047244094491" top="0.27559055118110237" bottom="0.19685039370078741" header="0" footer="0"/>
  <pageSetup paperSize="9" scale="51" orientation="landscape" r:id="rId1"/>
  <ignoredErrors>
    <ignoredError sqref="O70:O73 L70:N72 P70:P74" formulaRange="1"/>
    <ignoredError sqref="F4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Sheet</vt:lpstr>
      <vt:lpstr>'Summary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Voleram3</dc:creator>
  <cp:lastModifiedBy>Lenovo</cp:lastModifiedBy>
  <cp:lastPrinted>2024-04-10T09:50:24Z</cp:lastPrinted>
  <dcterms:created xsi:type="dcterms:W3CDTF">2017-09-19T08:05:47Z</dcterms:created>
  <dcterms:modified xsi:type="dcterms:W3CDTF">2024-05-30T12:37:26Z</dcterms:modified>
</cp:coreProperties>
</file>